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i\Site\Relações com Investidores - taurusri\Excel\"/>
    </mc:Choice>
  </mc:AlternateContent>
  <bookViews>
    <workbookView xWindow="0" yWindow="0" windowWidth="19200" windowHeight="11580"/>
  </bookViews>
  <sheets>
    <sheet name="INDICADORES" sheetId="1" r:id="rId1"/>
  </sheets>
  <calcPr calcId="152511"/>
</workbook>
</file>

<file path=xl/calcChain.xml><?xml version="1.0" encoding="utf-8"?>
<calcChain xmlns="http://schemas.openxmlformats.org/spreadsheetml/2006/main">
  <c r="A101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</calcChain>
</file>

<file path=xl/sharedStrings.xml><?xml version="1.0" encoding="utf-8"?>
<sst xmlns="http://schemas.openxmlformats.org/spreadsheetml/2006/main" count="214" uniqueCount="161">
  <si>
    <t>Código da Conta</t>
  </si>
  <si>
    <t>Descrição da Conta</t>
  </si>
  <si>
    <t>Ativo Total</t>
  </si>
  <si>
    <t>Ativo Circulante</t>
  </si>
  <si>
    <t>Caixa e Equivalentes de Caixa</t>
  </si>
  <si>
    <t>Caixas e Bancos</t>
  </si>
  <si>
    <t>Aplicações Financeiras</t>
  </si>
  <si>
    <t>Aplicações Financeiras Avaliadas a Valor Justo</t>
  </si>
  <si>
    <t>Títulos para Negociação</t>
  </si>
  <si>
    <t>Títulos Disponíveis para Venda</t>
  </si>
  <si>
    <t>Aplicações Financeiras Avaliadas ao Custo Amortizado</t>
  </si>
  <si>
    <t>Títulos Mantidos até o Vencimento</t>
  </si>
  <si>
    <t>Contas a Receber</t>
  </si>
  <si>
    <t>Clientes</t>
  </si>
  <si>
    <t>Outras Contas a Receber</t>
  </si>
  <si>
    <t>Estoques</t>
  </si>
  <si>
    <t>Ativos Biológicos</t>
  </si>
  <si>
    <t>Tributos a Recuperar</t>
  </si>
  <si>
    <t>Tributos Correntes a Recuperar</t>
  </si>
  <si>
    <t>Despesas Antecipadas</t>
  </si>
  <si>
    <t>Outros Ativos Circulantes</t>
  </si>
  <si>
    <t>Ativos Não-Correntes a Venda</t>
  </si>
  <si>
    <t>Ativos de Operações Descontinuadas</t>
  </si>
  <si>
    <t>Outros</t>
  </si>
  <si>
    <t>Instrumentos Financeiros Derivativos</t>
  </si>
  <si>
    <t>Ativo Não Circulante</t>
  </si>
  <si>
    <t>Ativo Realizável a Longo Prazo</t>
  </si>
  <si>
    <t>Tributos Diferidos</t>
  </si>
  <si>
    <t>Imposto de Renda e Contribuição Social Diferidos</t>
  </si>
  <si>
    <t>Créditos com Partes Relacionadas</t>
  </si>
  <si>
    <t>Créditos com Coligadas</t>
  </si>
  <si>
    <t>Créditos com Controladores</t>
  </si>
  <si>
    <t>Créditos com Outras Partes Relacionadas</t>
  </si>
  <si>
    <t>Outros Ativos Não Circulantes</t>
  </si>
  <si>
    <t>Impostos a Recuperar</t>
  </si>
  <si>
    <t>Investimentos</t>
  </si>
  <si>
    <t>Participações Societárias</t>
  </si>
  <si>
    <t>Participações em Coligadas</t>
  </si>
  <si>
    <t>Outras Participações Societárias</t>
  </si>
  <si>
    <t>Propriedades para Investimento</t>
  </si>
  <si>
    <t>Imobilizado</t>
  </si>
  <si>
    <t>Imobilizado em Operação</t>
  </si>
  <si>
    <t>Imobilizado Arrendado</t>
  </si>
  <si>
    <t>Imobilizado em Andamento</t>
  </si>
  <si>
    <t>Intangível</t>
  </si>
  <si>
    <t>Intangíveis</t>
  </si>
  <si>
    <t>Contrato de Concessão</t>
  </si>
  <si>
    <t>Goodwill</t>
  </si>
  <si>
    <t>Passivo Total</t>
  </si>
  <si>
    <t>Passivo Circulante</t>
  </si>
  <si>
    <t>Obrigações Sociais e Trabalhistas</t>
  </si>
  <si>
    <t>Obrigações Sociais</t>
  </si>
  <si>
    <t>Obrigações Trabalhistas</t>
  </si>
  <si>
    <t>Fornecedores</t>
  </si>
  <si>
    <t>Fornecedores Nacionais</t>
  </si>
  <si>
    <t>Fornecedores Estrangeiros</t>
  </si>
  <si>
    <t>Obrigações Fiscais</t>
  </si>
  <si>
    <t>Obrigações Fiscais Federais</t>
  </si>
  <si>
    <t>Imposto de Renda e Contribuição Social a Pagar</t>
  </si>
  <si>
    <t>Outros Impostos</t>
  </si>
  <si>
    <t>Obrigações Fiscais Estaduais</t>
  </si>
  <si>
    <t>Obrigações Fiscais Municipais</t>
  </si>
  <si>
    <t>Empréstimos e Financiamentos</t>
  </si>
  <si>
    <t>Em Moeda Nacional</t>
  </si>
  <si>
    <t>Em Moeda Estrangeira</t>
  </si>
  <si>
    <t>Debêntures</t>
  </si>
  <si>
    <t>Financiamento por Arrendamento Financeiro</t>
  </si>
  <si>
    <t>Outras Obrigações</t>
  </si>
  <si>
    <t>Passivos com Partes Relacionadas</t>
  </si>
  <si>
    <t>Débitos com Coligadas</t>
  </si>
  <si>
    <t>Débitos com Controladores</t>
  </si>
  <si>
    <t>Débitos com Outras Partes Relacionadas</t>
  </si>
  <si>
    <t>Dividendos e JCP a Pagar</t>
  </si>
  <si>
    <t>Dividendo Mínimo Obrigatório a Pagar</t>
  </si>
  <si>
    <t>Obrigações por Pagamentos Baseados em Ações</t>
  </si>
  <si>
    <t>Saques Cambiais</t>
  </si>
  <si>
    <t>Antecipação de Créditos Imobiliários</t>
  </si>
  <si>
    <t>Outras Contas a Pagar</t>
  </si>
  <si>
    <t>Adiantamento de Recebíveis</t>
  </si>
  <si>
    <t>Provisões</t>
  </si>
  <si>
    <t>Provisões Fiscais Previdenciárias Trabalhistas e Cíveis</t>
  </si>
  <si>
    <t>Provisões Fiscais</t>
  </si>
  <si>
    <t>Provisões Previdenciárias e Trabalhistas</t>
  </si>
  <si>
    <t>Provisões para Benefícios a Empregados</t>
  </si>
  <si>
    <t>Provisões Cíveis</t>
  </si>
  <si>
    <t>Outras Provisões</t>
  </si>
  <si>
    <t>Provisões para Garantias</t>
  </si>
  <si>
    <t>Provisões para Reestruturação</t>
  </si>
  <si>
    <t>Provisões para Passivos Ambientais e de Desativação</t>
  </si>
  <si>
    <t>Passivos sobre Ativos Não-Correntes a Venda e Descontinuados</t>
  </si>
  <si>
    <t>Passivos sobre Ativos Não-Correntes a Venda</t>
  </si>
  <si>
    <t>Passivos sobre Ativos de Operações Descontinuadas</t>
  </si>
  <si>
    <t>Passivo Não Circulante</t>
  </si>
  <si>
    <t>Adiantamento para Futuro Aumento de Capital</t>
  </si>
  <si>
    <t>Impostos a Recolher</t>
  </si>
  <si>
    <t>Lucros e Receitas a Apropriar</t>
  </si>
  <si>
    <t>Lucros a Apropriar</t>
  </si>
  <si>
    <t>Receitas a Apropriar</t>
  </si>
  <si>
    <t>Subvenções de Investimento a Apropriar</t>
  </si>
  <si>
    <t>Patrimônio Líquido Consolidado</t>
  </si>
  <si>
    <t>Capital Social Realizado</t>
  </si>
  <si>
    <t>Reservas de Capital</t>
  </si>
  <si>
    <t>Ágio na Emissão de Ações</t>
  </si>
  <si>
    <t>Reserva Especial de Ágio na Incorporação</t>
  </si>
  <si>
    <t>Alienação de Bônus de Subscrição</t>
  </si>
  <si>
    <t>Opções Outorgadas</t>
  </si>
  <si>
    <t>Ações em Tesouraria</t>
  </si>
  <si>
    <t>Subvenção para Investimentos</t>
  </si>
  <si>
    <t>Especial de Correção Monetária Lei 8200/91</t>
  </si>
  <si>
    <t>Transações de Capital</t>
  </si>
  <si>
    <t>Reservas de Reavaliação</t>
  </si>
  <si>
    <t>Reservas de Lucros</t>
  </si>
  <si>
    <t>Reserva Legal</t>
  </si>
  <si>
    <t>Reserva Estatutária</t>
  </si>
  <si>
    <t>Reserva para Contingências</t>
  </si>
  <si>
    <t>Reserva de Lucros a Realizar</t>
  </si>
  <si>
    <t>Reserva de Retenção de Lucros</t>
  </si>
  <si>
    <t>Reserva Especial para Dividendos Não Distribuídos</t>
  </si>
  <si>
    <t>Reserva de Incentivos Fiscais</t>
  </si>
  <si>
    <t>Dividendo Adicional Proposto</t>
  </si>
  <si>
    <t>Reserva para Investimentos</t>
  </si>
  <si>
    <t>Lucros/Prejuízos Acumulados</t>
  </si>
  <si>
    <t>Ajustes de Avaliação Patrimonial</t>
  </si>
  <si>
    <t>Ajustes Acumulados de Conversão</t>
  </si>
  <si>
    <t>Outros Resultados Abrangentes</t>
  </si>
  <si>
    <t>Participação dos Acionistas Não Controladores</t>
  </si>
  <si>
    <t>Receita de Venda de Bens e/ou Serviços</t>
  </si>
  <si>
    <t>Custo dos Bens e/ou Serviços Vendidos</t>
  </si>
  <si>
    <t>Resultado Bruto</t>
  </si>
  <si>
    <t>Despesas/Receitas Operacionais</t>
  </si>
  <si>
    <t>Despesas com Vendas</t>
  </si>
  <si>
    <t>Despesas Gerais e Administrativas</t>
  </si>
  <si>
    <t>Perdas pela Não Recuperabilidade de Ativos</t>
  </si>
  <si>
    <t>Outras Receitas Operacionais</t>
  </si>
  <si>
    <t>Outras Despesas Operacionais</t>
  </si>
  <si>
    <t>Resultado de Equivalência Patrimonial</t>
  </si>
  <si>
    <t>Resultado Antes do Resultado Financeiro e dos Tributos</t>
  </si>
  <si>
    <t>Resultado Financeiro</t>
  </si>
  <si>
    <t>Receitas Financeiras</t>
  </si>
  <si>
    <t>Despesas Financeiras</t>
  </si>
  <si>
    <t>Resultado Antes dos Tributos sobre o Lucro</t>
  </si>
  <si>
    <t>Imposto de Renda e Contribuição Social sobre o Lucro</t>
  </si>
  <si>
    <t>Corrente</t>
  </si>
  <si>
    <t>Diferido</t>
  </si>
  <si>
    <t>Resultado Líquido das Operações Continuadas</t>
  </si>
  <si>
    <t>Resultado Líquido de Operações Descontinuadas</t>
  </si>
  <si>
    <t>Lucro/Prejuízo Líquido das Operações Descontinuadas</t>
  </si>
  <si>
    <t>Ganhos/Perdas Líquidas sobre Ativos de Operações Descontinuadas</t>
  </si>
  <si>
    <t>Lucro/Prejuízo Consolidado do Período</t>
  </si>
  <si>
    <t>Atribuído a Sócios da Empresa Controladora</t>
  </si>
  <si>
    <t>Atribuído a Sócios Não Controladores</t>
  </si>
  <si>
    <t>Lucro por Ação - (Reais / Ação)</t>
  </si>
  <si>
    <t>Lucro Básico por Ação</t>
  </si>
  <si>
    <t>ON</t>
  </si>
  <si>
    <t>PN</t>
  </si>
  <si>
    <t>Lucro Diluído por Ação</t>
  </si>
  <si>
    <t>Demonstração de Resultado do Exercicio</t>
  </si>
  <si>
    <t>Balanço Patrimonial - Passivo</t>
  </si>
  <si>
    <t>Balanço Patrimonial - Ativo</t>
  </si>
  <si>
    <t>Aplicações Financeiras de Liquidez Imediata</t>
  </si>
  <si>
    <t>Adiantamento de Clientes - Criada em 2016 juntar com recebíveis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</si>
</sst>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0" fillId="0" borderId="1" xfId="0" applyBorder="1"/>
    <xf numFmtId="164" fontId="0" fillId="0" borderId="1" xfId="1" applyNumberFormat="1" applyFont="1" applyBorder="1"/>
    <xf numFmtId="43" fontId="0" fillId="0" borderId="1" xfId="1" applyNumberFormat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164" fontId="0" fillId="0" borderId="1" xfId="1" applyNumberFormat="1" applyFont="1" applyFill="1" applyBorder="1"/>
    <xf numFmtId="164" fontId="0" fillId="0" borderId="0" xfId="1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showGridLines="0" tabSelected="1" topLeftCell="A186" zoomScaleNormal="100" workbookViewId="0">
      <selection activeCell="D228" sqref="D228"/>
    </sheetView>
  </sheetViews>
  <sheetFormatPr defaultRowHeight="15" x14ac:dyDescent="0.25"/>
  <cols>
    <col min="1" max="1" width="14.28515625" customWidth="1"/>
    <col min="2" max="2" width="62.140625" bestFit="1" customWidth="1"/>
    <col min="3" max="3" width="9" bestFit="1" customWidth="1"/>
    <col min="4" max="4" width="9.85546875" bestFit="1" customWidth="1"/>
    <col min="5" max="5" width="10.5703125" bestFit="1" customWidth="1"/>
    <col min="6" max="6" width="9" bestFit="1" customWidth="1"/>
    <col min="7" max="9" width="10.5703125" bestFit="1" customWidth="1"/>
  </cols>
  <sheetData>
    <row r="1" spans="1:9" x14ac:dyDescent="0.25">
      <c r="A1" t="s">
        <v>0</v>
      </c>
      <c r="B1" t="s">
        <v>1</v>
      </c>
      <c r="C1" s="8">
        <v>2017</v>
      </c>
      <c r="D1" s="8">
        <v>2016</v>
      </c>
      <c r="E1" s="8">
        <v>2015</v>
      </c>
      <c r="F1" s="8">
        <v>2014</v>
      </c>
      <c r="G1" s="7">
        <v>2013</v>
      </c>
      <c r="H1" s="7">
        <v>2012</v>
      </c>
      <c r="I1" s="7">
        <v>2011</v>
      </c>
    </row>
    <row r="2" spans="1:9" x14ac:dyDescent="0.25">
      <c r="A2" s="2" t="s">
        <v>158</v>
      </c>
      <c r="B2" s="2"/>
      <c r="C2" s="2"/>
      <c r="D2" s="2"/>
      <c r="E2" s="2"/>
      <c r="F2" s="2"/>
      <c r="G2" s="3"/>
      <c r="H2" s="3"/>
      <c r="I2" s="3"/>
    </row>
    <row r="3" spans="1:9" x14ac:dyDescent="0.25">
      <c r="A3" s="4" t="str">
        <f xml:space="preserve"> "1"</f>
        <v>1</v>
      </c>
      <c r="B3" s="4" t="s">
        <v>2</v>
      </c>
      <c r="C3" s="5">
        <v>768958</v>
      </c>
      <c r="D3" s="5">
        <v>893057</v>
      </c>
      <c r="E3" s="5">
        <v>1022340</v>
      </c>
      <c r="F3" s="5">
        <v>979763</v>
      </c>
      <c r="G3" s="5">
        <v>1184094</v>
      </c>
      <c r="H3" s="5">
        <v>1114304</v>
      </c>
      <c r="I3" s="5">
        <v>1114327</v>
      </c>
    </row>
    <row r="4" spans="1:9" x14ac:dyDescent="0.25">
      <c r="A4" s="4" t="str">
        <f xml:space="preserve"> "1.01"</f>
        <v>1.01</v>
      </c>
      <c r="B4" s="4" t="s">
        <v>3</v>
      </c>
      <c r="C4" s="5">
        <v>451459</v>
      </c>
      <c r="D4" s="5">
        <v>472452</v>
      </c>
      <c r="E4" s="5">
        <v>591905</v>
      </c>
      <c r="F4" s="5">
        <v>574283</v>
      </c>
      <c r="G4" s="5">
        <v>782672</v>
      </c>
      <c r="H4" s="5">
        <v>702275</v>
      </c>
      <c r="I4" s="5">
        <v>750018</v>
      </c>
    </row>
    <row r="5" spans="1:9" x14ac:dyDescent="0.25">
      <c r="A5" s="4" t="str">
        <f xml:space="preserve"> "1.01.01"</f>
        <v>1.01.01</v>
      </c>
      <c r="B5" s="4" t="s">
        <v>4</v>
      </c>
      <c r="C5" s="5">
        <v>6679</v>
      </c>
      <c r="D5" s="5">
        <v>26708</v>
      </c>
      <c r="E5" s="5">
        <v>60312</v>
      </c>
      <c r="F5" s="5">
        <v>104536</v>
      </c>
      <c r="G5" s="5">
        <v>281119</v>
      </c>
      <c r="H5" s="5">
        <v>180781</v>
      </c>
      <c r="I5" s="5">
        <v>162226</v>
      </c>
    </row>
    <row r="6" spans="1:9" x14ac:dyDescent="0.25">
      <c r="A6" s="4" t="str">
        <f xml:space="preserve"> "1.01.01.01"</f>
        <v>1.01.01.01</v>
      </c>
      <c r="B6" s="4" t="s">
        <v>5</v>
      </c>
      <c r="C6" s="5">
        <v>6294</v>
      </c>
      <c r="D6" s="5">
        <v>25890</v>
      </c>
      <c r="E6" s="5">
        <v>60312</v>
      </c>
      <c r="F6" s="5">
        <v>59337</v>
      </c>
      <c r="G6" s="5">
        <v>206664</v>
      </c>
      <c r="H6" s="5">
        <v>28944</v>
      </c>
      <c r="I6" s="5">
        <v>74758</v>
      </c>
    </row>
    <row r="7" spans="1:9" x14ac:dyDescent="0.25">
      <c r="A7" s="4" t="str">
        <f xml:space="preserve"> "1.01.01.02"</f>
        <v>1.01.01.02</v>
      </c>
      <c r="B7" s="4" t="s">
        <v>159</v>
      </c>
      <c r="C7" s="5">
        <v>385</v>
      </c>
      <c r="D7" s="5">
        <v>818</v>
      </c>
      <c r="E7" s="5">
        <v>0</v>
      </c>
      <c r="F7" s="5">
        <v>45199</v>
      </c>
      <c r="G7" s="5">
        <v>74455</v>
      </c>
      <c r="H7" s="5">
        <v>151837</v>
      </c>
      <c r="I7" s="5">
        <v>87468</v>
      </c>
    </row>
    <row r="8" spans="1:9" x14ac:dyDescent="0.25">
      <c r="A8" s="4" t="str">
        <f xml:space="preserve"> "1.01.02"</f>
        <v>1.01.02</v>
      </c>
      <c r="B8" s="4" t="s">
        <v>6</v>
      </c>
      <c r="C8" s="5">
        <v>1777</v>
      </c>
      <c r="D8" s="5">
        <v>2552</v>
      </c>
      <c r="E8" s="5">
        <v>22040</v>
      </c>
      <c r="F8" s="5">
        <v>33632</v>
      </c>
      <c r="G8" s="5">
        <v>0</v>
      </c>
      <c r="H8" s="5">
        <v>0</v>
      </c>
      <c r="I8" s="5">
        <v>0</v>
      </c>
    </row>
    <row r="9" spans="1:9" x14ac:dyDescent="0.25">
      <c r="A9" s="4" t="str">
        <f xml:space="preserve"> "1.01.02.01"</f>
        <v>1.01.02.01</v>
      </c>
      <c r="B9" s="4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5">
      <c r="A10" s="4" t="str">
        <f xml:space="preserve"> "1.01.02.01.01"</f>
        <v>1.01.02.01.01</v>
      </c>
      <c r="B10" s="4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5">
      <c r="A11" s="4" t="str">
        <f xml:space="preserve"> "1.01.02.01.02"</f>
        <v>1.01.02.01.02</v>
      </c>
      <c r="B11" s="4" t="s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5">
      <c r="A12" s="4" t="str">
        <f xml:space="preserve"> "1.01.02.02"</f>
        <v>1.01.02.02</v>
      </c>
      <c r="B12" s="4" t="s">
        <v>10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5">
      <c r="A13" s="4" t="str">
        <f xml:space="preserve"> "1.01.02.02.01"</f>
        <v>1.01.02.02.01</v>
      </c>
      <c r="B13" s="4" t="s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5">
      <c r="A14" s="4" t="str">
        <f xml:space="preserve"> "1.01.03"</f>
        <v>1.01.03</v>
      </c>
      <c r="B14" s="4" t="s">
        <v>12</v>
      </c>
      <c r="C14" s="5">
        <v>122611</v>
      </c>
      <c r="D14" s="5">
        <v>150197</v>
      </c>
      <c r="E14" s="5">
        <v>192076</v>
      </c>
      <c r="F14" s="5">
        <v>139720</v>
      </c>
      <c r="G14" s="5">
        <v>161660</v>
      </c>
      <c r="H14" s="5">
        <v>148847</v>
      </c>
      <c r="I14" s="5">
        <v>148881</v>
      </c>
    </row>
    <row r="15" spans="1:9" x14ac:dyDescent="0.25">
      <c r="A15" s="4" t="str">
        <f xml:space="preserve"> "1.01.03.01"</f>
        <v>1.01.03.01</v>
      </c>
      <c r="B15" s="4" t="s">
        <v>13</v>
      </c>
      <c r="C15" s="5">
        <v>122611</v>
      </c>
      <c r="D15" s="5">
        <v>150197</v>
      </c>
      <c r="E15" s="5">
        <v>192076</v>
      </c>
      <c r="F15" s="5">
        <v>139720</v>
      </c>
      <c r="G15" s="5">
        <v>161660</v>
      </c>
      <c r="H15" s="5">
        <v>148847</v>
      </c>
      <c r="I15" s="5">
        <v>148881</v>
      </c>
    </row>
    <row r="16" spans="1:9" x14ac:dyDescent="0.25">
      <c r="A16" s="4" t="str">
        <f xml:space="preserve"> "1.01.03.02"</f>
        <v>1.01.03.02</v>
      </c>
      <c r="B16" s="4" t="s">
        <v>14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5">
      <c r="A17" s="4" t="str">
        <f xml:space="preserve"> "1.01.04"</f>
        <v>1.01.04</v>
      </c>
      <c r="B17" s="4" t="s">
        <v>15</v>
      </c>
      <c r="C17" s="5">
        <v>211885</v>
      </c>
      <c r="D17" s="5">
        <v>244197</v>
      </c>
      <c r="E17" s="5">
        <v>221861</v>
      </c>
      <c r="F17" s="5">
        <v>200524</v>
      </c>
      <c r="G17" s="5">
        <v>218269</v>
      </c>
      <c r="H17" s="5">
        <v>261527</v>
      </c>
      <c r="I17" s="5">
        <v>237578</v>
      </c>
    </row>
    <row r="18" spans="1:9" x14ac:dyDescent="0.25">
      <c r="A18" s="4" t="str">
        <f xml:space="preserve"> "1.01.05"</f>
        <v>1.01.05</v>
      </c>
      <c r="B18" s="4" t="s">
        <v>16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5">
      <c r="A19" s="4" t="str">
        <f xml:space="preserve"> "1.01.06"</f>
        <v>1.01.06</v>
      </c>
      <c r="B19" s="4" t="s">
        <v>17</v>
      </c>
      <c r="C19" s="5">
        <v>44458</v>
      </c>
      <c r="D19" s="5">
        <v>20497</v>
      </c>
      <c r="E19" s="5">
        <v>36546</v>
      </c>
      <c r="F19" s="5">
        <v>23419</v>
      </c>
      <c r="G19" s="5">
        <v>35785</v>
      </c>
      <c r="H19" s="5">
        <v>39428</v>
      </c>
      <c r="I19" s="5">
        <v>17141</v>
      </c>
    </row>
    <row r="20" spans="1:9" x14ac:dyDescent="0.25">
      <c r="A20" s="4" t="str">
        <f xml:space="preserve"> "1.01.06.01"</f>
        <v>1.01.06.01</v>
      </c>
      <c r="B20" s="4" t="s">
        <v>18</v>
      </c>
      <c r="C20" s="5">
        <v>44458</v>
      </c>
      <c r="D20" s="5">
        <v>20497</v>
      </c>
      <c r="E20" s="5">
        <v>36546</v>
      </c>
      <c r="F20" s="5">
        <v>23419</v>
      </c>
      <c r="G20" s="5">
        <v>35785</v>
      </c>
      <c r="H20" s="5">
        <v>39428</v>
      </c>
      <c r="I20" s="5">
        <v>17141</v>
      </c>
    </row>
    <row r="21" spans="1:9" x14ac:dyDescent="0.25">
      <c r="A21" s="4" t="str">
        <f xml:space="preserve"> "1.01.07"</f>
        <v>1.01.07</v>
      </c>
      <c r="B21" s="4" t="s">
        <v>19</v>
      </c>
      <c r="C21" s="5">
        <v>6674</v>
      </c>
      <c r="D21" s="5">
        <v>5957</v>
      </c>
      <c r="E21" s="5">
        <v>19239</v>
      </c>
      <c r="F21" s="5">
        <v>11533</v>
      </c>
      <c r="G21" s="5">
        <v>9059</v>
      </c>
      <c r="H21" s="5">
        <v>9086</v>
      </c>
      <c r="I21" s="5">
        <v>7154</v>
      </c>
    </row>
    <row r="22" spans="1:9" x14ac:dyDescent="0.25">
      <c r="A22" s="4" t="str">
        <f xml:space="preserve"> "1.01.08"</f>
        <v>1.01.08</v>
      </c>
      <c r="B22" s="4" t="s">
        <v>20</v>
      </c>
      <c r="C22" s="5">
        <v>57375</v>
      </c>
      <c r="D22" s="5">
        <v>22344</v>
      </c>
      <c r="E22" s="5">
        <v>39831</v>
      </c>
      <c r="F22" s="5">
        <v>60919</v>
      </c>
      <c r="G22" s="5">
        <v>76780</v>
      </c>
      <c r="H22" s="5">
        <v>62606</v>
      </c>
      <c r="I22" s="5">
        <v>177038</v>
      </c>
    </row>
    <row r="23" spans="1:9" x14ac:dyDescent="0.25">
      <c r="A23" s="4" t="str">
        <f xml:space="preserve"> "1.01.08.01"</f>
        <v>1.01.08.01</v>
      </c>
      <c r="B23" s="4" t="s">
        <v>21</v>
      </c>
      <c r="C23" s="5">
        <v>51390</v>
      </c>
      <c r="D23" s="5">
        <v>0</v>
      </c>
      <c r="E23" s="5">
        <v>4286</v>
      </c>
      <c r="F23" s="5">
        <v>4417</v>
      </c>
      <c r="G23" s="5">
        <v>5588</v>
      </c>
      <c r="H23" s="5">
        <v>0</v>
      </c>
      <c r="I23" s="5">
        <v>0</v>
      </c>
    </row>
    <row r="24" spans="1:9" x14ac:dyDescent="0.25">
      <c r="A24" s="4" t="str">
        <f xml:space="preserve"> "1.01.08.02"</f>
        <v>1.01.08.02</v>
      </c>
      <c r="B24" s="4" t="s">
        <v>22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137785</v>
      </c>
    </row>
    <row r="25" spans="1:9" x14ac:dyDescent="0.25">
      <c r="A25" s="4" t="str">
        <f xml:space="preserve"> "1.01.08.03"</f>
        <v>1.01.08.03</v>
      </c>
      <c r="B25" s="4" t="s">
        <v>23</v>
      </c>
      <c r="C25" s="5">
        <v>5985</v>
      </c>
      <c r="D25" s="5">
        <v>22344</v>
      </c>
      <c r="E25" s="5">
        <v>35545</v>
      </c>
      <c r="F25" s="5">
        <v>56502</v>
      </c>
      <c r="G25" s="5">
        <v>71192</v>
      </c>
      <c r="H25" s="5">
        <v>62606</v>
      </c>
      <c r="I25" s="5">
        <v>39253</v>
      </c>
    </row>
    <row r="26" spans="1:9" x14ac:dyDescent="0.25">
      <c r="A26" s="4" t="str">
        <f xml:space="preserve"> "1.01.08.03.01"</f>
        <v>1.01.08.03.01</v>
      </c>
      <c r="B26" s="4" t="s">
        <v>24</v>
      </c>
      <c r="C26" s="5">
        <v>0</v>
      </c>
      <c r="D26" s="5">
        <v>0</v>
      </c>
      <c r="E26" s="5">
        <v>6920</v>
      </c>
      <c r="F26" s="5">
        <v>36106</v>
      </c>
      <c r="G26" s="5">
        <v>45212</v>
      </c>
      <c r="H26" s="5">
        <v>33513</v>
      </c>
      <c r="I26" s="5">
        <v>18262</v>
      </c>
    </row>
    <row r="27" spans="1:9" x14ac:dyDescent="0.25">
      <c r="A27" s="4" t="str">
        <f xml:space="preserve"> "1.01.08.03.02"</f>
        <v>1.01.08.03.02</v>
      </c>
      <c r="B27" s="4" t="s">
        <v>14</v>
      </c>
      <c r="C27" s="5">
        <v>5985</v>
      </c>
      <c r="D27" s="5">
        <v>22344</v>
      </c>
      <c r="E27" s="5">
        <v>28625</v>
      </c>
      <c r="F27" s="5">
        <v>20396</v>
      </c>
      <c r="G27" s="5">
        <v>25980</v>
      </c>
      <c r="H27" s="5">
        <v>29093</v>
      </c>
      <c r="I27" s="5">
        <v>20991</v>
      </c>
    </row>
    <row r="28" spans="1:9" x14ac:dyDescent="0.25">
      <c r="A28" s="4" t="str">
        <f xml:space="preserve"> "1.02"</f>
        <v>1.02</v>
      </c>
      <c r="B28" s="4" t="s">
        <v>25</v>
      </c>
      <c r="C28" s="5">
        <v>317499</v>
      </c>
      <c r="D28" s="5">
        <v>420605</v>
      </c>
      <c r="E28" s="5">
        <v>430435</v>
      </c>
      <c r="F28" s="5">
        <v>405480</v>
      </c>
      <c r="G28" s="5">
        <v>401422</v>
      </c>
      <c r="H28" s="5">
        <v>412029</v>
      </c>
      <c r="I28" s="5">
        <v>364309</v>
      </c>
    </row>
    <row r="29" spans="1:9" x14ac:dyDescent="0.25">
      <c r="A29" s="4" t="str">
        <f xml:space="preserve"> "1.02.01"</f>
        <v>1.02.01</v>
      </c>
      <c r="B29" s="4" t="s">
        <v>26</v>
      </c>
      <c r="C29" s="5">
        <v>21455</v>
      </c>
      <c r="D29" s="5">
        <v>57284</v>
      </c>
      <c r="E29" s="5">
        <v>63796</v>
      </c>
      <c r="F29" s="5">
        <v>66807</v>
      </c>
      <c r="G29" s="5">
        <v>50814</v>
      </c>
      <c r="H29" s="5">
        <v>56470</v>
      </c>
      <c r="I29" s="5">
        <v>50587</v>
      </c>
    </row>
    <row r="30" spans="1:9" x14ac:dyDescent="0.25">
      <c r="A30" s="4" t="str">
        <f xml:space="preserve"> "1.02.01.01"</f>
        <v>1.02.01.01</v>
      </c>
      <c r="B30" s="4" t="s">
        <v>7</v>
      </c>
      <c r="C30" s="10">
        <v>1008</v>
      </c>
      <c r="D30" s="5">
        <v>634</v>
      </c>
      <c r="E30" s="5">
        <v>12586</v>
      </c>
      <c r="F30" s="5">
        <v>21592</v>
      </c>
      <c r="G30" s="5">
        <v>0</v>
      </c>
      <c r="H30" s="5">
        <v>0</v>
      </c>
      <c r="I30" s="5">
        <v>0</v>
      </c>
    </row>
    <row r="31" spans="1:9" x14ac:dyDescent="0.25">
      <c r="A31" s="4" t="str">
        <f xml:space="preserve"> "1.02.01.01.01"</f>
        <v>1.02.01.01.01</v>
      </c>
      <c r="B31" s="4" t="s">
        <v>8</v>
      </c>
      <c r="C31" s="10">
        <v>1008</v>
      </c>
      <c r="D31" s="5">
        <v>634</v>
      </c>
      <c r="E31" s="5">
        <v>12586</v>
      </c>
      <c r="F31" s="5">
        <v>21592</v>
      </c>
      <c r="G31" s="5">
        <v>0</v>
      </c>
      <c r="H31" s="5">
        <v>0</v>
      </c>
      <c r="I31" s="5">
        <v>0</v>
      </c>
    </row>
    <row r="32" spans="1:9" x14ac:dyDescent="0.25">
      <c r="A32" s="4" t="str">
        <f xml:space="preserve"> "1.02.01.01.02"</f>
        <v>1.02.01.01.02</v>
      </c>
      <c r="B32" s="4" t="s">
        <v>9</v>
      </c>
      <c r="C32" s="10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x14ac:dyDescent="0.25">
      <c r="A33" s="4" t="str">
        <f xml:space="preserve"> "1.02.01.02"</f>
        <v>1.02.01.02</v>
      </c>
      <c r="B33" s="4" t="s">
        <v>10</v>
      </c>
      <c r="C33" s="10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5">
      <c r="A34" s="4" t="str">
        <f xml:space="preserve"> "1.02.01.02.01"</f>
        <v>1.02.01.02.01</v>
      </c>
      <c r="B34" s="4" t="s">
        <v>11</v>
      </c>
      <c r="C34" s="10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5">
      <c r="A35" s="4" t="str">
        <f xml:space="preserve"> "1.02.01.03"</f>
        <v>1.02.01.03</v>
      </c>
      <c r="B35" s="4" t="s">
        <v>12</v>
      </c>
      <c r="C35" s="10">
        <v>0</v>
      </c>
      <c r="D35" s="5">
        <v>0</v>
      </c>
      <c r="E35" s="5">
        <v>0</v>
      </c>
      <c r="F35" s="5">
        <v>0</v>
      </c>
      <c r="G35" s="5">
        <v>57127</v>
      </c>
      <c r="H35" s="5">
        <v>0</v>
      </c>
      <c r="I35" s="5">
        <v>0</v>
      </c>
    </row>
    <row r="36" spans="1:9" x14ac:dyDescent="0.25">
      <c r="A36" s="4" t="str">
        <f xml:space="preserve"> "1.02.01.03.01"</f>
        <v>1.02.01.03.01</v>
      </c>
      <c r="B36" s="4" t="s">
        <v>13</v>
      </c>
      <c r="C36" s="10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 x14ac:dyDescent="0.25">
      <c r="A37" s="4" t="str">
        <f xml:space="preserve"> "1.02.01.03.02"</f>
        <v>1.02.01.03.02</v>
      </c>
      <c r="B37" s="4" t="s">
        <v>14</v>
      </c>
      <c r="C37" s="10">
        <v>0</v>
      </c>
      <c r="D37" s="5">
        <v>0</v>
      </c>
      <c r="E37" s="5">
        <v>0</v>
      </c>
      <c r="F37" s="5">
        <v>0</v>
      </c>
      <c r="G37" s="5">
        <v>57127</v>
      </c>
      <c r="H37" s="5">
        <v>0</v>
      </c>
      <c r="I37" s="5">
        <v>0</v>
      </c>
    </row>
    <row r="38" spans="1:9" x14ac:dyDescent="0.25">
      <c r="A38" s="4" t="str">
        <f xml:space="preserve"> "1.02.01.04"</f>
        <v>1.02.01.04</v>
      </c>
      <c r="B38" s="4" t="s">
        <v>15</v>
      </c>
      <c r="C38" s="10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x14ac:dyDescent="0.25">
      <c r="A39" s="4" t="str">
        <f xml:space="preserve"> "1.02.01.05"</f>
        <v>1.02.01.05</v>
      </c>
      <c r="B39" s="4" t="s">
        <v>16</v>
      </c>
      <c r="C39" s="10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5">
      <c r="A40" s="4" t="str">
        <f xml:space="preserve"> "1.02.01.06"</f>
        <v>1.02.01.06</v>
      </c>
      <c r="B40" s="4" t="s">
        <v>27</v>
      </c>
      <c r="C40" s="10">
        <v>3465</v>
      </c>
      <c r="D40" s="5">
        <v>44536</v>
      </c>
      <c r="E40" s="5">
        <v>45830</v>
      </c>
      <c r="F40" s="5">
        <v>39627</v>
      </c>
      <c r="G40" s="5">
        <v>0</v>
      </c>
      <c r="H40" s="5">
        <v>44049</v>
      </c>
      <c r="I40" s="5">
        <v>43767</v>
      </c>
    </row>
    <row r="41" spans="1:9" x14ac:dyDescent="0.25">
      <c r="A41" s="4" t="str">
        <f xml:space="preserve"> "1.02.01.06.01"</f>
        <v>1.02.01.06.01</v>
      </c>
      <c r="B41" s="4" t="s">
        <v>28</v>
      </c>
      <c r="C41" s="10">
        <v>3465</v>
      </c>
      <c r="D41" s="5">
        <v>44536</v>
      </c>
      <c r="E41" s="5">
        <v>45830</v>
      </c>
      <c r="F41" s="5">
        <v>39627</v>
      </c>
      <c r="G41" s="5">
        <v>0</v>
      </c>
      <c r="H41" s="5">
        <v>44049</v>
      </c>
      <c r="I41" s="5">
        <v>43767</v>
      </c>
    </row>
    <row r="42" spans="1:9" x14ac:dyDescent="0.25">
      <c r="A42" s="4" t="str">
        <f xml:space="preserve"> "1.02.01.07"</f>
        <v>1.02.01.07</v>
      </c>
      <c r="B42" s="4" t="s">
        <v>19</v>
      </c>
      <c r="C42" s="10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x14ac:dyDescent="0.25">
      <c r="A43" s="4" t="str">
        <f xml:space="preserve"> "1.02.01.08"</f>
        <v>1.02.01.08</v>
      </c>
      <c r="B43" s="4" t="s">
        <v>29</v>
      </c>
      <c r="C43" s="10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219</v>
      </c>
    </row>
    <row r="44" spans="1:9" x14ac:dyDescent="0.25">
      <c r="A44" s="4" t="str">
        <f xml:space="preserve"> "1.02.01.08.01"</f>
        <v>1.02.01.08.01</v>
      </c>
      <c r="B44" s="4" t="s">
        <v>30</v>
      </c>
      <c r="C44" s="10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x14ac:dyDescent="0.25">
      <c r="A45" s="4" t="str">
        <f xml:space="preserve"> "1.02.01.08.03"</f>
        <v>1.02.01.08.03</v>
      </c>
      <c r="B45" s="4" t="s">
        <v>31</v>
      </c>
      <c r="C45" s="10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x14ac:dyDescent="0.25">
      <c r="A46" s="4" t="str">
        <f xml:space="preserve"> "1.02.01.08.04"</f>
        <v>1.02.01.08.04</v>
      </c>
      <c r="B46" s="4" t="s">
        <v>32</v>
      </c>
      <c r="C46" s="10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219</v>
      </c>
    </row>
    <row r="47" spans="1:9" x14ac:dyDescent="0.25">
      <c r="A47" s="4" t="str">
        <f xml:space="preserve"> "1.02.01.09"</f>
        <v>1.02.01.09</v>
      </c>
      <c r="B47" s="4" t="s">
        <v>33</v>
      </c>
      <c r="C47" s="10">
        <v>16982</v>
      </c>
      <c r="D47" s="5">
        <v>12114</v>
      </c>
      <c r="E47" s="5">
        <v>5380</v>
      </c>
      <c r="F47" s="5">
        <v>5588</v>
      </c>
      <c r="G47" s="5">
        <v>-6313</v>
      </c>
      <c r="H47" s="5">
        <v>12421</v>
      </c>
      <c r="I47" s="5">
        <v>6601</v>
      </c>
    </row>
    <row r="48" spans="1:9" x14ac:dyDescent="0.25">
      <c r="A48" s="4" t="str">
        <f xml:space="preserve"> "1.02.01.09.01"</f>
        <v>1.02.01.09.01</v>
      </c>
      <c r="B48" s="4" t="s">
        <v>21</v>
      </c>
      <c r="C48" s="10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x14ac:dyDescent="0.25">
      <c r="A49" s="4" t="str">
        <f xml:space="preserve"> "1.02.01.09.02"</f>
        <v>1.02.01.09.02</v>
      </c>
      <c r="B49" s="4" t="s">
        <v>22</v>
      </c>
      <c r="C49" s="10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x14ac:dyDescent="0.25">
      <c r="A50" s="4" t="str">
        <f xml:space="preserve"> "1.02.01.09.03"</f>
        <v>1.02.01.09.03</v>
      </c>
      <c r="B50" s="4" t="s">
        <v>34</v>
      </c>
      <c r="C50" s="10">
        <v>493</v>
      </c>
      <c r="D50" s="5">
        <v>707</v>
      </c>
      <c r="E50" s="5">
        <v>870</v>
      </c>
      <c r="F50" s="5">
        <v>1048</v>
      </c>
      <c r="G50" s="5">
        <v>44364</v>
      </c>
      <c r="H50" s="5">
        <v>4925</v>
      </c>
      <c r="I50" s="5">
        <v>3553</v>
      </c>
    </row>
    <row r="51" spans="1:9" x14ac:dyDescent="0.25">
      <c r="A51" s="4" t="str">
        <f xml:space="preserve"> "1.02.01.09.04"</f>
        <v>1.02.01.09.04</v>
      </c>
      <c r="B51" s="4" t="s">
        <v>23</v>
      </c>
      <c r="C51" s="10">
        <v>16489</v>
      </c>
      <c r="D51" s="5">
        <v>11407</v>
      </c>
      <c r="E51" s="5">
        <v>4510</v>
      </c>
      <c r="F51" s="5">
        <v>4540</v>
      </c>
      <c r="G51" s="5">
        <v>-50677</v>
      </c>
      <c r="H51" s="5">
        <v>7496</v>
      </c>
      <c r="I51" s="5">
        <v>3048</v>
      </c>
    </row>
    <row r="52" spans="1:9" x14ac:dyDescent="0.25">
      <c r="A52" s="4" t="str">
        <f xml:space="preserve"> "1.02.02"</f>
        <v>1.02.02</v>
      </c>
      <c r="B52" s="4" t="s">
        <v>35</v>
      </c>
      <c r="C52" s="10">
        <v>349</v>
      </c>
      <c r="D52" s="5">
        <v>50457</v>
      </c>
      <c r="E52" s="5">
        <v>12004</v>
      </c>
      <c r="F52" s="5">
        <v>13401</v>
      </c>
      <c r="G52" s="5">
        <v>14543</v>
      </c>
      <c r="H52" s="5">
        <v>15893</v>
      </c>
      <c r="I52" s="5">
        <v>15505</v>
      </c>
    </row>
    <row r="53" spans="1:9" x14ac:dyDescent="0.25">
      <c r="A53" s="4" t="str">
        <f xml:space="preserve"> "1.02.02.01"</f>
        <v>1.02.02.01</v>
      </c>
      <c r="B53" s="4" t="s">
        <v>36</v>
      </c>
      <c r="C53" s="10">
        <v>349</v>
      </c>
      <c r="D53" s="5">
        <v>349</v>
      </c>
      <c r="E53" s="5">
        <v>12004</v>
      </c>
      <c r="F53" s="5">
        <v>13401</v>
      </c>
      <c r="G53" s="5">
        <v>14543</v>
      </c>
      <c r="H53" s="5">
        <v>15893</v>
      </c>
      <c r="I53" s="5">
        <v>15505</v>
      </c>
    </row>
    <row r="54" spans="1:9" x14ac:dyDescent="0.25">
      <c r="A54" s="4" t="str">
        <f xml:space="preserve"> "1.02.02.01.01"</f>
        <v>1.02.02.01.01</v>
      </c>
      <c r="B54" s="4" t="s">
        <v>37</v>
      </c>
      <c r="C54" s="10">
        <v>0</v>
      </c>
      <c r="D54" s="5">
        <v>0</v>
      </c>
      <c r="E54" s="5">
        <v>11655</v>
      </c>
      <c r="F54" s="5">
        <v>13052</v>
      </c>
      <c r="G54" s="5">
        <v>14194</v>
      </c>
      <c r="H54" s="5">
        <v>15543</v>
      </c>
      <c r="I54" s="5">
        <v>15216</v>
      </c>
    </row>
    <row r="55" spans="1:9" x14ac:dyDescent="0.25">
      <c r="A55" s="4" t="str">
        <f xml:space="preserve"> "1.02.02.01.04"</f>
        <v>1.02.02.01.04</v>
      </c>
      <c r="B55" s="4" t="s">
        <v>38</v>
      </c>
      <c r="C55" s="10">
        <v>349</v>
      </c>
      <c r="D55" s="5">
        <v>349</v>
      </c>
      <c r="E55" s="5">
        <v>349</v>
      </c>
      <c r="F55" s="5">
        <v>349</v>
      </c>
      <c r="G55" s="5">
        <v>349</v>
      </c>
      <c r="H55" s="5">
        <v>350</v>
      </c>
      <c r="I55" s="5">
        <v>289</v>
      </c>
    </row>
    <row r="56" spans="1:9" x14ac:dyDescent="0.25">
      <c r="A56" s="4" t="str">
        <f xml:space="preserve"> "1.02.02.02"</f>
        <v>1.02.02.02</v>
      </c>
      <c r="B56" s="4" t="s">
        <v>39</v>
      </c>
      <c r="C56" s="10">
        <v>0</v>
      </c>
      <c r="D56" s="5">
        <v>50108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x14ac:dyDescent="0.25">
      <c r="A57" s="4" t="str">
        <f xml:space="preserve"> "1.02.03"</f>
        <v>1.02.03</v>
      </c>
      <c r="B57" s="4" t="s">
        <v>40</v>
      </c>
      <c r="C57" s="10">
        <v>222686</v>
      </c>
      <c r="D57" s="5">
        <v>238650</v>
      </c>
      <c r="E57" s="5">
        <v>273189</v>
      </c>
      <c r="F57" s="5">
        <v>257222</v>
      </c>
      <c r="G57" s="5">
        <v>268484</v>
      </c>
      <c r="H57" s="5">
        <v>278485</v>
      </c>
      <c r="I57" s="5">
        <v>256476</v>
      </c>
    </row>
    <row r="58" spans="1:9" x14ac:dyDescent="0.25">
      <c r="A58" s="4" t="str">
        <f xml:space="preserve"> "1.02.03.01"</f>
        <v>1.02.03.01</v>
      </c>
      <c r="B58" s="4" t="s">
        <v>41</v>
      </c>
      <c r="C58" s="10">
        <v>218440</v>
      </c>
      <c r="D58" s="5">
        <v>220428</v>
      </c>
      <c r="E58" s="5">
        <v>251655</v>
      </c>
      <c r="F58" s="5">
        <v>247180</v>
      </c>
      <c r="G58" s="5">
        <v>242456</v>
      </c>
      <c r="H58" s="5">
        <v>253932</v>
      </c>
      <c r="I58" s="5">
        <v>232579</v>
      </c>
    </row>
    <row r="59" spans="1:9" x14ac:dyDescent="0.25">
      <c r="A59" s="4" t="str">
        <f xml:space="preserve"> "1.02.03.02"</f>
        <v>1.02.03.02</v>
      </c>
      <c r="B59" s="4" t="s">
        <v>42</v>
      </c>
      <c r="C59" s="10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x14ac:dyDescent="0.25">
      <c r="A60" s="4" t="str">
        <f xml:space="preserve"> "1.02.03.03"</f>
        <v>1.02.03.03</v>
      </c>
      <c r="B60" s="4" t="s">
        <v>43</v>
      </c>
      <c r="C60" s="10">
        <v>4246</v>
      </c>
      <c r="D60" s="5">
        <v>18222</v>
      </c>
      <c r="E60" s="5">
        <v>21534</v>
      </c>
      <c r="F60" s="5">
        <v>10042</v>
      </c>
      <c r="G60" s="5">
        <v>26028</v>
      </c>
      <c r="H60" s="5">
        <v>24553</v>
      </c>
      <c r="I60" s="5">
        <v>23897</v>
      </c>
    </row>
    <row r="61" spans="1:9" x14ac:dyDescent="0.25">
      <c r="A61" s="4" t="str">
        <f xml:space="preserve"> "1.02.04"</f>
        <v>1.02.04</v>
      </c>
      <c r="B61" s="4" t="s">
        <v>44</v>
      </c>
      <c r="C61" s="10">
        <v>73009</v>
      </c>
      <c r="D61" s="5">
        <v>74214</v>
      </c>
      <c r="E61" s="5">
        <v>81446</v>
      </c>
      <c r="F61" s="5">
        <v>68050</v>
      </c>
      <c r="G61" s="5">
        <v>67581</v>
      </c>
      <c r="H61" s="5">
        <v>61181</v>
      </c>
      <c r="I61" s="5">
        <v>41741</v>
      </c>
    </row>
    <row r="62" spans="1:9" x14ac:dyDescent="0.25">
      <c r="A62" s="4" t="str">
        <f xml:space="preserve"> "1.02.04.01"</f>
        <v>1.02.04.01</v>
      </c>
      <c r="B62" s="4" t="s">
        <v>45</v>
      </c>
      <c r="C62" s="10">
        <v>73009</v>
      </c>
      <c r="D62" s="5">
        <v>74214</v>
      </c>
      <c r="E62" s="5">
        <v>81446</v>
      </c>
      <c r="F62" s="5">
        <v>68050</v>
      </c>
      <c r="G62" s="5">
        <v>67581</v>
      </c>
      <c r="H62" s="5">
        <v>61181</v>
      </c>
      <c r="I62" s="5">
        <v>41741</v>
      </c>
    </row>
    <row r="63" spans="1:9" x14ac:dyDescent="0.25">
      <c r="A63" s="4" t="str">
        <f xml:space="preserve"> "1.02.04.01.01"</f>
        <v>1.02.04.01.01</v>
      </c>
      <c r="B63" s="4" t="s">
        <v>46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x14ac:dyDescent="0.25">
      <c r="A64" t="str">
        <f xml:space="preserve"> "1.02.04.02"</f>
        <v>1.02.04.02</v>
      </c>
      <c r="B64" t="s">
        <v>47</v>
      </c>
      <c r="C64" s="5">
        <v>0</v>
      </c>
      <c r="D64" s="5">
        <v>0</v>
      </c>
      <c r="E64" s="5">
        <v>0</v>
      </c>
      <c r="F64" s="5">
        <v>0</v>
      </c>
      <c r="G64" s="1">
        <v>0</v>
      </c>
      <c r="H64" s="1">
        <v>0</v>
      </c>
      <c r="I64" s="1">
        <v>0</v>
      </c>
    </row>
    <row r="65" spans="1:9" x14ac:dyDescent="0.25">
      <c r="A65" s="2" t="s">
        <v>157</v>
      </c>
      <c r="B65" s="2"/>
      <c r="C65" s="2"/>
      <c r="D65" s="2"/>
      <c r="E65" s="2"/>
      <c r="F65" s="2"/>
      <c r="G65" s="3"/>
      <c r="H65" s="3"/>
      <c r="I65" s="3"/>
    </row>
    <row r="66" spans="1:9" x14ac:dyDescent="0.25">
      <c r="A66" s="4" t="str">
        <f xml:space="preserve"> "2"</f>
        <v>2</v>
      </c>
      <c r="B66" s="4" t="s">
        <v>48</v>
      </c>
      <c r="C66" s="5">
        <v>768958</v>
      </c>
      <c r="D66" s="5">
        <v>893057</v>
      </c>
      <c r="E66" s="5">
        <v>1022340</v>
      </c>
      <c r="F66" s="5">
        <v>979763</v>
      </c>
      <c r="G66" s="5">
        <v>1184094</v>
      </c>
      <c r="H66" s="5">
        <v>1114304</v>
      </c>
      <c r="I66" s="5">
        <v>1114327</v>
      </c>
    </row>
    <row r="67" spans="1:9" x14ac:dyDescent="0.25">
      <c r="A67" s="4" t="str">
        <f xml:space="preserve"> "2.01"</f>
        <v>2.01</v>
      </c>
      <c r="B67" s="4" t="s">
        <v>49</v>
      </c>
      <c r="C67" s="10">
        <v>965691</v>
      </c>
      <c r="D67" s="10">
        <v>385897</v>
      </c>
      <c r="E67" s="10">
        <v>802939</v>
      </c>
      <c r="F67" s="10">
        <v>560708</v>
      </c>
      <c r="G67" s="10">
        <v>737474</v>
      </c>
      <c r="H67" s="10">
        <v>638513</v>
      </c>
      <c r="I67" s="10">
        <v>465568</v>
      </c>
    </row>
    <row r="68" spans="1:9" x14ac:dyDescent="0.25">
      <c r="A68" s="4" t="str">
        <f xml:space="preserve"> "2.01.01"</f>
        <v>2.01.01</v>
      </c>
      <c r="B68" s="4" t="s">
        <v>50</v>
      </c>
      <c r="C68" s="10">
        <v>41926</v>
      </c>
      <c r="D68" s="10">
        <v>34645</v>
      </c>
      <c r="E68" s="10">
        <v>33075</v>
      </c>
      <c r="F68" s="10">
        <v>25095</v>
      </c>
      <c r="G68" s="10">
        <v>29768</v>
      </c>
      <c r="H68" s="10">
        <v>27263</v>
      </c>
      <c r="I68" s="10">
        <v>28349</v>
      </c>
    </row>
    <row r="69" spans="1:9" x14ac:dyDescent="0.25">
      <c r="A69" s="4" t="str">
        <f xml:space="preserve"> "2.01.01.01"</f>
        <v>2.01.01.01</v>
      </c>
      <c r="B69" s="4" t="s">
        <v>51</v>
      </c>
      <c r="C69" s="10">
        <v>20458</v>
      </c>
      <c r="D69" s="10">
        <v>10806</v>
      </c>
      <c r="E69" s="10">
        <v>10266</v>
      </c>
      <c r="F69" s="10">
        <v>6485</v>
      </c>
      <c r="G69" s="10">
        <v>9324</v>
      </c>
      <c r="H69" s="10">
        <v>6513</v>
      </c>
      <c r="I69" s="10">
        <v>6552</v>
      </c>
    </row>
    <row r="70" spans="1:9" x14ac:dyDescent="0.25">
      <c r="A70" s="4" t="str">
        <f xml:space="preserve"> "2.01.01.02"</f>
        <v>2.01.01.02</v>
      </c>
      <c r="B70" s="4" t="s">
        <v>52</v>
      </c>
      <c r="C70" s="10">
        <v>21468</v>
      </c>
      <c r="D70" s="10">
        <v>23839</v>
      </c>
      <c r="E70" s="10">
        <v>22809</v>
      </c>
      <c r="F70" s="10">
        <v>18610</v>
      </c>
      <c r="G70" s="10">
        <v>20444</v>
      </c>
      <c r="H70" s="10">
        <v>20750</v>
      </c>
      <c r="I70" s="10">
        <v>21797</v>
      </c>
    </row>
    <row r="71" spans="1:9" x14ac:dyDescent="0.25">
      <c r="A71" s="4" t="str">
        <f xml:space="preserve"> "2.01.02"</f>
        <v>2.01.02</v>
      </c>
      <c r="B71" s="4" t="s">
        <v>53</v>
      </c>
      <c r="C71" s="10">
        <v>99954</v>
      </c>
      <c r="D71" s="10">
        <v>128712</v>
      </c>
      <c r="E71" s="10">
        <v>81224</v>
      </c>
      <c r="F71" s="10">
        <v>36321</v>
      </c>
      <c r="G71" s="10">
        <v>32978</v>
      </c>
      <c r="H71" s="10">
        <v>34958</v>
      </c>
      <c r="I71" s="10">
        <v>26291</v>
      </c>
    </row>
    <row r="72" spans="1:9" x14ac:dyDescent="0.25">
      <c r="A72" s="4" t="str">
        <f xml:space="preserve"> "2.01.02.01"</f>
        <v>2.01.02.01</v>
      </c>
      <c r="B72" s="4" t="s">
        <v>54</v>
      </c>
      <c r="C72" s="10">
        <v>60366</v>
      </c>
      <c r="D72" s="10">
        <v>111341</v>
      </c>
      <c r="E72" s="10">
        <v>65571</v>
      </c>
      <c r="F72" s="10">
        <v>27013</v>
      </c>
      <c r="G72" s="10">
        <v>19571</v>
      </c>
      <c r="H72" s="10">
        <v>22349</v>
      </c>
      <c r="I72" s="10">
        <v>17445</v>
      </c>
    </row>
    <row r="73" spans="1:9" x14ac:dyDescent="0.25">
      <c r="A73" s="4" t="str">
        <f xml:space="preserve"> "2.01.02.02"</f>
        <v>2.01.02.02</v>
      </c>
      <c r="B73" s="4" t="s">
        <v>55</v>
      </c>
      <c r="C73" s="10">
        <v>39588</v>
      </c>
      <c r="D73" s="10">
        <v>17371</v>
      </c>
      <c r="E73" s="10">
        <v>15653</v>
      </c>
      <c r="F73" s="10">
        <v>9308</v>
      </c>
      <c r="G73" s="10">
        <v>13407</v>
      </c>
      <c r="H73" s="10">
        <v>12609</v>
      </c>
      <c r="I73" s="10">
        <v>8846</v>
      </c>
    </row>
    <row r="74" spans="1:9" x14ac:dyDescent="0.25">
      <c r="A74" s="4" t="str">
        <f xml:space="preserve"> "2.01.03"</f>
        <v>2.01.03</v>
      </c>
      <c r="B74" s="4" t="s">
        <v>56</v>
      </c>
      <c r="C74" s="10">
        <v>40031</v>
      </c>
      <c r="D74" s="10">
        <v>39170</v>
      </c>
      <c r="E74" s="10">
        <v>26562</v>
      </c>
      <c r="F74" s="10">
        <v>17621</v>
      </c>
      <c r="G74" s="10">
        <v>18287</v>
      </c>
      <c r="H74" s="10">
        <v>24631</v>
      </c>
      <c r="I74" s="10">
        <v>31159</v>
      </c>
    </row>
    <row r="75" spans="1:9" x14ac:dyDescent="0.25">
      <c r="A75" s="4" t="str">
        <f xml:space="preserve"> "2.01.03.01"</f>
        <v>2.01.03.01</v>
      </c>
      <c r="B75" s="4" t="s">
        <v>57</v>
      </c>
      <c r="C75" s="10">
        <v>26211</v>
      </c>
      <c r="D75" s="10">
        <v>35097</v>
      </c>
      <c r="E75" s="10">
        <v>22564</v>
      </c>
      <c r="F75" s="10">
        <v>12326</v>
      </c>
      <c r="G75" s="10">
        <v>12131</v>
      </c>
      <c r="H75" s="10">
        <v>15482</v>
      </c>
      <c r="I75" s="10">
        <v>18334</v>
      </c>
    </row>
    <row r="76" spans="1:9" x14ac:dyDescent="0.25">
      <c r="A76" s="4" t="str">
        <f xml:space="preserve"> "2.01.03.01.01"</f>
        <v>2.01.03.01.01</v>
      </c>
      <c r="B76" s="4" t="s">
        <v>58</v>
      </c>
      <c r="C76" s="10">
        <v>3836</v>
      </c>
      <c r="D76" s="10">
        <v>20343</v>
      </c>
      <c r="E76" s="10">
        <v>19763</v>
      </c>
      <c r="F76" s="10">
        <v>9710</v>
      </c>
      <c r="G76" s="10">
        <v>10992</v>
      </c>
      <c r="H76" s="10">
        <v>12088</v>
      </c>
      <c r="I76" s="10">
        <v>13187</v>
      </c>
    </row>
    <row r="77" spans="1:9" x14ac:dyDescent="0.25">
      <c r="A77" s="4" t="str">
        <f xml:space="preserve"> "2.01.03.01.02"</f>
        <v>2.01.03.01.02</v>
      </c>
      <c r="B77" s="4" t="s">
        <v>59</v>
      </c>
      <c r="C77" s="10">
        <v>22375</v>
      </c>
      <c r="D77" s="10">
        <v>14754</v>
      </c>
      <c r="E77" s="10">
        <v>2801</v>
      </c>
      <c r="F77" s="10">
        <v>2616</v>
      </c>
      <c r="G77" s="10">
        <v>1139</v>
      </c>
      <c r="H77" s="10">
        <v>3394</v>
      </c>
      <c r="I77" s="10">
        <v>5147</v>
      </c>
    </row>
    <row r="78" spans="1:9" x14ac:dyDescent="0.25">
      <c r="A78" s="4" t="str">
        <f xml:space="preserve"> "2.01.03.02"</f>
        <v>2.01.03.02</v>
      </c>
      <c r="B78" s="4" t="s">
        <v>60</v>
      </c>
      <c r="C78" s="10">
        <v>13798</v>
      </c>
      <c r="D78" s="10">
        <v>4029</v>
      </c>
      <c r="E78" s="10">
        <v>3947</v>
      </c>
      <c r="F78" s="10">
        <v>5254</v>
      </c>
      <c r="G78" s="10">
        <v>6139</v>
      </c>
      <c r="H78" s="10">
        <v>9119</v>
      </c>
      <c r="I78" s="10">
        <v>12800</v>
      </c>
    </row>
    <row r="79" spans="1:9" x14ac:dyDescent="0.25">
      <c r="A79" s="4" t="str">
        <f xml:space="preserve"> "2.01.03.03"</f>
        <v>2.01.03.03</v>
      </c>
      <c r="B79" s="4" t="s">
        <v>61</v>
      </c>
      <c r="C79" s="10">
        <v>22</v>
      </c>
      <c r="D79" s="10">
        <v>44</v>
      </c>
      <c r="E79" s="10">
        <v>51</v>
      </c>
      <c r="F79" s="10">
        <v>41</v>
      </c>
      <c r="G79" s="10">
        <v>17</v>
      </c>
      <c r="H79" s="10">
        <v>30</v>
      </c>
      <c r="I79" s="10">
        <v>25</v>
      </c>
    </row>
    <row r="80" spans="1:9" x14ac:dyDescent="0.25">
      <c r="A80" s="4" t="str">
        <f xml:space="preserve"> "2.01.04"</f>
        <v>2.01.04</v>
      </c>
      <c r="B80" s="4" t="s">
        <v>62</v>
      </c>
      <c r="C80" s="10">
        <v>534713</v>
      </c>
      <c r="D80" s="10">
        <v>26989</v>
      </c>
      <c r="E80" s="10">
        <v>307546</v>
      </c>
      <c r="F80" s="10">
        <v>274798</v>
      </c>
      <c r="G80" s="10">
        <v>446095</v>
      </c>
      <c r="H80" s="10">
        <v>417253</v>
      </c>
      <c r="I80" s="10">
        <v>174834</v>
      </c>
    </row>
    <row r="81" spans="1:9" x14ac:dyDescent="0.25">
      <c r="A81" s="4" t="str">
        <f xml:space="preserve"> "2.01.04.01"</f>
        <v>2.01.04.01</v>
      </c>
      <c r="B81" s="4" t="s">
        <v>62</v>
      </c>
      <c r="C81" s="10">
        <v>458942</v>
      </c>
      <c r="D81" s="10">
        <v>26556</v>
      </c>
      <c r="E81" s="10">
        <v>212656</v>
      </c>
      <c r="F81" s="10">
        <v>258865</v>
      </c>
      <c r="G81" s="10">
        <v>388530</v>
      </c>
      <c r="H81" s="10">
        <v>322555</v>
      </c>
      <c r="I81" s="10">
        <v>99043</v>
      </c>
    </row>
    <row r="82" spans="1:9" x14ac:dyDescent="0.25">
      <c r="A82" s="4" t="str">
        <f xml:space="preserve"> "2.01.04.01.01"</f>
        <v>2.01.04.01.01</v>
      </c>
      <c r="B82" s="4" t="s">
        <v>63</v>
      </c>
      <c r="C82" s="10">
        <v>7644</v>
      </c>
      <c r="D82" s="10">
        <v>8746</v>
      </c>
      <c r="E82" s="10">
        <v>27118</v>
      </c>
      <c r="F82" s="10">
        <v>118740</v>
      </c>
      <c r="G82" s="10">
        <v>178136</v>
      </c>
      <c r="H82" s="10">
        <v>138787</v>
      </c>
      <c r="I82" s="10">
        <v>76398</v>
      </c>
    </row>
    <row r="83" spans="1:9" x14ac:dyDescent="0.25">
      <c r="A83" s="4" t="str">
        <f xml:space="preserve"> "2.01.04.01.02"</f>
        <v>2.01.04.01.02</v>
      </c>
      <c r="B83" s="4" t="s">
        <v>64</v>
      </c>
      <c r="C83" s="10">
        <v>451298</v>
      </c>
      <c r="D83" s="10">
        <v>17810</v>
      </c>
      <c r="E83" s="10">
        <v>185538</v>
      </c>
      <c r="F83" s="10">
        <v>140125</v>
      </c>
      <c r="G83" s="10">
        <v>210394</v>
      </c>
      <c r="H83" s="10">
        <v>183768</v>
      </c>
      <c r="I83" s="10">
        <v>22645</v>
      </c>
    </row>
    <row r="84" spans="1:9" x14ac:dyDescent="0.25">
      <c r="A84" s="4" t="str">
        <f xml:space="preserve"> "2.01.04.02"</f>
        <v>2.01.04.02</v>
      </c>
      <c r="B84" s="4" t="s">
        <v>65</v>
      </c>
      <c r="C84" s="10">
        <v>75771</v>
      </c>
      <c r="D84" s="10">
        <v>433</v>
      </c>
      <c r="E84" s="10">
        <v>94890</v>
      </c>
      <c r="F84" s="10">
        <v>15933</v>
      </c>
      <c r="G84" s="10">
        <v>57565</v>
      </c>
      <c r="H84" s="10">
        <v>94698</v>
      </c>
      <c r="I84" s="10">
        <v>75791</v>
      </c>
    </row>
    <row r="85" spans="1:9" x14ac:dyDescent="0.25">
      <c r="A85" s="4" t="str">
        <f xml:space="preserve"> "2.01.04.03"</f>
        <v>2.01.04.03</v>
      </c>
      <c r="B85" s="4" t="s">
        <v>66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</row>
    <row r="86" spans="1:9" x14ac:dyDescent="0.25">
      <c r="A86" s="4" t="str">
        <f xml:space="preserve"> "2.01.05"</f>
        <v>2.01.05</v>
      </c>
      <c r="B86" s="4" t="s">
        <v>67</v>
      </c>
      <c r="C86" s="10">
        <v>181795</v>
      </c>
      <c r="D86" s="10">
        <v>105199</v>
      </c>
      <c r="E86" s="10">
        <v>311103</v>
      </c>
      <c r="F86" s="10">
        <v>158111</v>
      </c>
      <c r="G86" s="10">
        <v>196701</v>
      </c>
      <c r="H86" s="10">
        <v>129052</v>
      </c>
      <c r="I86" s="10">
        <v>121742</v>
      </c>
    </row>
    <row r="87" spans="1:9" x14ac:dyDescent="0.25">
      <c r="A87" s="4" t="str">
        <f xml:space="preserve"> "2.01.05.01"</f>
        <v>2.01.05.01</v>
      </c>
      <c r="B87" s="4" t="s">
        <v>68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</row>
    <row r="88" spans="1:9" x14ac:dyDescent="0.25">
      <c r="A88" s="4" t="str">
        <f xml:space="preserve"> "2.01.05.01.01"</f>
        <v>2.01.05.01.01</v>
      </c>
      <c r="B88" s="4" t="s">
        <v>69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</row>
    <row r="89" spans="1:9" x14ac:dyDescent="0.25">
      <c r="A89" s="4" t="str">
        <f xml:space="preserve"> "2.01.05.01.03"</f>
        <v>2.01.05.01.03</v>
      </c>
      <c r="B89" s="4" t="s">
        <v>70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</row>
    <row r="90" spans="1:9" x14ac:dyDescent="0.25">
      <c r="A90" s="4" t="str">
        <f xml:space="preserve"> "2.01.05.01.04"</f>
        <v>2.01.05.01.04</v>
      </c>
      <c r="B90" s="4" t="s">
        <v>71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1:9" x14ac:dyDescent="0.25">
      <c r="A91" s="4" t="str">
        <f xml:space="preserve"> "2.01.05.02"</f>
        <v>2.01.05.02</v>
      </c>
      <c r="B91" s="4" t="s">
        <v>23</v>
      </c>
      <c r="C91" s="10">
        <v>181795</v>
      </c>
      <c r="D91" s="10">
        <v>105199</v>
      </c>
      <c r="E91" s="10">
        <v>311103</v>
      </c>
      <c r="F91" s="10">
        <v>158111</v>
      </c>
      <c r="G91" s="10">
        <v>196701</v>
      </c>
      <c r="H91" s="10">
        <v>129052</v>
      </c>
      <c r="I91" s="10">
        <v>121742</v>
      </c>
    </row>
    <row r="92" spans="1:9" x14ac:dyDescent="0.25">
      <c r="A92" s="4" t="str">
        <f xml:space="preserve"> "2.01.05.02.01"</f>
        <v>2.01.05.02.01</v>
      </c>
      <c r="B92" s="4" t="s">
        <v>72</v>
      </c>
      <c r="C92" s="10">
        <v>3</v>
      </c>
      <c r="D92" s="10">
        <v>3</v>
      </c>
      <c r="E92" s="10">
        <v>4</v>
      </c>
      <c r="F92" s="10">
        <v>6</v>
      </c>
      <c r="G92" s="10">
        <v>7</v>
      </c>
      <c r="H92" s="10">
        <v>7040</v>
      </c>
      <c r="I92" s="10">
        <v>15270</v>
      </c>
    </row>
    <row r="93" spans="1:9" x14ac:dyDescent="0.25">
      <c r="A93" s="4" t="str">
        <f xml:space="preserve"> "2.01.05.02.02"</f>
        <v>2.01.05.02.02</v>
      </c>
      <c r="B93" s="4" t="s">
        <v>73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</row>
    <row r="94" spans="1:9" x14ac:dyDescent="0.25">
      <c r="A94" s="4" t="str">
        <f xml:space="preserve"> "2.01.05.02.03"</f>
        <v>2.01.05.02.03</v>
      </c>
      <c r="B94" s="4" t="s">
        <v>74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</row>
    <row r="95" spans="1:9" x14ac:dyDescent="0.25">
      <c r="A95" s="4" t="str">
        <f xml:space="preserve"> "2.01.05.02.04"</f>
        <v>2.01.05.02.04</v>
      </c>
      <c r="B95" s="4" t="s">
        <v>24</v>
      </c>
      <c r="C95" s="10">
        <v>242</v>
      </c>
      <c r="D95" s="10">
        <v>543</v>
      </c>
      <c r="E95" s="10">
        <v>956</v>
      </c>
      <c r="F95" s="10">
        <v>23898</v>
      </c>
      <c r="G95" s="10">
        <v>9595</v>
      </c>
      <c r="H95" s="10">
        <v>7750</v>
      </c>
      <c r="I95" s="10">
        <v>19358</v>
      </c>
    </row>
    <row r="96" spans="1:9" x14ac:dyDescent="0.25">
      <c r="A96" s="4" t="str">
        <f xml:space="preserve"> "2.01.05.02.05"</f>
        <v>2.01.05.02.05</v>
      </c>
      <c r="B96" s="4" t="s">
        <v>75</v>
      </c>
      <c r="C96" s="10">
        <v>24193</v>
      </c>
      <c r="D96" s="10">
        <v>28065</v>
      </c>
      <c r="E96" s="10">
        <v>191948</v>
      </c>
      <c r="F96" s="10">
        <v>57856</v>
      </c>
      <c r="G96" s="10">
        <v>0</v>
      </c>
      <c r="H96" s="10">
        <v>5128</v>
      </c>
      <c r="I96" s="10">
        <v>39625</v>
      </c>
    </row>
    <row r="97" spans="1:9" x14ac:dyDescent="0.25">
      <c r="A97" s="4" t="str">
        <f xml:space="preserve"> "2.01.05.02.06"</f>
        <v>2.01.05.02.06</v>
      </c>
      <c r="B97" s="4" t="s">
        <v>76</v>
      </c>
      <c r="C97" s="10">
        <v>0</v>
      </c>
      <c r="D97" s="10">
        <v>0</v>
      </c>
      <c r="E97" s="10">
        <v>0</v>
      </c>
      <c r="F97" s="10">
        <v>8548</v>
      </c>
      <c r="G97" s="10">
        <v>19606</v>
      </c>
      <c r="H97" s="10">
        <v>28711</v>
      </c>
      <c r="I97" s="10">
        <v>7417</v>
      </c>
    </row>
    <row r="98" spans="1:9" x14ac:dyDescent="0.25">
      <c r="A98" s="4" t="str">
        <f xml:space="preserve"> "2.01.05.02.07"</f>
        <v>2.01.05.02.07</v>
      </c>
      <c r="B98" s="4" t="s">
        <v>77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10100</v>
      </c>
      <c r="I98" s="10">
        <v>0</v>
      </c>
    </row>
    <row r="99" spans="1:9" x14ac:dyDescent="0.25">
      <c r="A99" s="4" t="str">
        <f xml:space="preserve"> "2.01.05.02.08"</f>
        <v>2.01.05.02.08</v>
      </c>
      <c r="B99" s="4" t="s">
        <v>78</v>
      </c>
      <c r="C99" s="10">
        <v>15422</v>
      </c>
      <c r="D99" s="10">
        <v>6136</v>
      </c>
      <c r="E99" s="10">
        <v>54589</v>
      </c>
      <c r="F99" s="10">
        <v>25114</v>
      </c>
      <c r="G99" s="10">
        <v>115972</v>
      </c>
      <c r="H99" s="10">
        <v>26375</v>
      </c>
      <c r="I99" s="10">
        <v>17530</v>
      </c>
    </row>
    <row r="100" spans="1:9" x14ac:dyDescent="0.25">
      <c r="A100" s="4" t="str">
        <f xml:space="preserve"> "2.01.05.02.09"</f>
        <v>2.01.05.02.09</v>
      </c>
      <c r="B100" s="9" t="s">
        <v>160</v>
      </c>
      <c r="C100" s="10">
        <v>49983</v>
      </c>
      <c r="D100" s="10">
        <v>26282</v>
      </c>
      <c r="E100" s="10">
        <v>16442</v>
      </c>
      <c r="F100" s="10">
        <v>10258</v>
      </c>
      <c r="G100" s="10">
        <v>51521</v>
      </c>
      <c r="H100" s="10">
        <v>43948</v>
      </c>
      <c r="I100" s="10">
        <v>22542</v>
      </c>
    </row>
    <row r="101" spans="1:9" x14ac:dyDescent="0.25">
      <c r="A101" s="4" t="str">
        <f xml:space="preserve"> "2.01.05.02.10"</f>
        <v>2.01.05.02.10</v>
      </c>
      <c r="B101" s="4" t="s">
        <v>67</v>
      </c>
      <c r="C101" s="10">
        <v>91952</v>
      </c>
      <c r="D101" s="10">
        <v>44170</v>
      </c>
      <c r="E101" s="10">
        <v>47164</v>
      </c>
      <c r="F101" s="10">
        <v>32431</v>
      </c>
      <c r="G101" s="10">
        <v>0</v>
      </c>
      <c r="H101" s="10">
        <v>0</v>
      </c>
      <c r="I101" s="10">
        <v>0</v>
      </c>
    </row>
    <row r="102" spans="1:9" x14ac:dyDescent="0.25">
      <c r="A102" s="4" t="str">
        <f xml:space="preserve"> "2.01.06"</f>
        <v>2.01.06</v>
      </c>
      <c r="B102" s="4" t="s">
        <v>79</v>
      </c>
      <c r="C102" s="10">
        <v>67272</v>
      </c>
      <c r="D102" s="10">
        <v>51182</v>
      </c>
      <c r="E102" s="10">
        <v>43429</v>
      </c>
      <c r="F102" s="10">
        <v>48762</v>
      </c>
      <c r="G102" s="10">
        <v>13645</v>
      </c>
      <c r="H102" s="10">
        <v>5356</v>
      </c>
      <c r="I102" s="10">
        <v>1465</v>
      </c>
    </row>
    <row r="103" spans="1:9" x14ac:dyDescent="0.25">
      <c r="A103" s="4" t="str">
        <f xml:space="preserve"> "2.01.06.01"</f>
        <v>2.01.06.01</v>
      </c>
      <c r="B103" s="4" t="s">
        <v>80</v>
      </c>
      <c r="C103" s="10">
        <v>55298</v>
      </c>
      <c r="D103" s="10">
        <v>40090</v>
      </c>
      <c r="E103" s="10">
        <v>30516</v>
      </c>
      <c r="F103" s="10">
        <v>37734</v>
      </c>
      <c r="G103" s="10">
        <v>6647</v>
      </c>
      <c r="H103" s="10">
        <v>4507</v>
      </c>
      <c r="I103" s="10">
        <v>1465</v>
      </c>
    </row>
    <row r="104" spans="1:9" x14ac:dyDescent="0.25">
      <c r="A104" s="4" t="str">
        <f xml:space="preserve"> "2.01.06.01.01"</f>
        <v>2.01.06.01.01</v>
      </c>
      <c r="B104" s="4" t="s">
        <v>81</v>
      </c>
      <c r="C104" s="10">
        <v>28008</v>
      </c>
      <c r="D104" s="10">
        <v>318</v>
      </c>
      <c r="E104" s="10">
        <v>318</v>
      </c>
      <c r="F104" s="10">
        <v>0</v>
      </c>
      <c r="G104" s="10">
        <v>0</v>
      </c>
      <c r="H104" s="10">
        <v>0</v>
      </c>
      <c r="I104" s="10">
        <v>0</v>
      </c>
    </row>
    <row r="105" spans="1:9" x14ac:dyDescent="0.25">
      <c r="A105" s="4" t="str">
        <f xml:space="preserve"> "2.01.06.01.02"</f>
        <v>2.01.06.01.02</v>
      </c>
      <c r="B105" s="4" t="s">
        <v>82</v>
      </c>
      <c r="C105" s="10">
        <v>21486</v>
      </c>
      <c r="D105" s="10">
        <v>33235</v>
      </c>
      <c r="E105" s="10">
        <v>29262</v>
      </c>
      <c r="F105" s="10">
        <v>10253</v>
      </c>
      <c r="G105" s="10">
        <v>6647</v>
      </c>
      <c r="H105" s="10">
        <v>4507</v>
      </c>
      <c r="I105" s="10">
        <v>1465</v>
      </c>
    </row>
    <row r="106" spans="1:9" x14ac:dyDescent="0.25">
      <c r="A106" s="4" t="str">
        <f xml:space="preserve"> "2.01.06.01.03"</f>
        <v>2.01.06.01.03</v>
      </c>
      <c r="B106" s="4" t="s">
        <v>83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1:9" x14ac:dyDescent="0.25">
      <c r="A107" s="4" t="str">
        <f xml:space="preserve"> "2.01.06.01.04"</f>
        <v>2.01.06.01.04</v>
      </c>
      <c r="B107" s="4" t="s">
        <v>84</v>
      </c>
      <c r="C107" s="10">
        <v>5804</v>
      </c>
      <c r="D107" s="10">
        <v>6537</v>
      </c>
      <c r="E107" s="10">
        <v>936</v>
      </c>
      <c r="F107" s="10">
        <v>27481</v>
      </c>
      <c r="G107" s="10">
        <v>0</v>
      </c>
      <c r="H107" s="10">
        <v>0</v>
      </c>
      <c r="I107" s="10">
        <v>0</v>
      </c>
    </row>
    <row r="108" spans="1:9" x14ac:dyDescent="0.25">
      <c r="A108" s="4" t="str">
        <f xml:space="preserve"> "2.01.06.02"</f>
        <v>2.01.06.02</v>
      </c>
      <c r="B108" s="4" t="s">
        <v>85</v>
      </c>
      <c r="C108" s="10">
        <v>11974</v>
      </c>
      <c r="D108" s="10">
        <v>11092</v>
      </c>
      <c r="E108" s="10">
        <v>12913</v>
      </c>
      <c r="F108" s="10">
        <v>11028</v>
      </c>
      <c r="G108" s="10">
        <v>6998</v>
      </c>
      <c r="H108" s="10">
        <v>849</v>
      </c>
      <c r="I108" s="10">
        <v>0</v>
      </c>
    </row>
    <row r="109" spans="1:9" x14ac:dyDescent="0.25">
      <c r="A109" s="4" t="str">
        <f xml:space="preserve"> "2.01.06.02.01"</f>
        <v>2.01.06.02.01</v>
      </c>
      <c r="B109" s="4" t="s">
        <v>86</v>
      </c>
      <c r="C109" s="10">
        <v>11974</v>
      </c>
      <c r="D109" s="10">
        <v>11092</v>
      </c>
      <c r="E109" s="10">
        <v>12913</v>
      </c>
      <c r="F109" s="10">
        <v>11028</v>
      </c>
      <c r="G109" s="10">
        <v>6998</v>
      </c>
      <c r="H109" s="10">
        <v>849</v>
      </c>
      <c r="I109" s="10">
        <v>0</v>
      </c>
    </row>
    <row r="110" spans="1:9" x14ac:dyDescent="0.25">
      <c r="A110" s="4" t="str">
        <f xml:space="preserve"> "2.01.06.02.02"</f>
        <v>2.01.06.02.02</v>
      </c>
      <c r="B110" s="4" t="s">
        <v>87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1:9" x14ac:dyDescent="0.25">
      <c r="A111" s="4" t="str">
        <f xml:space="preserve"> "2.01.06.02.03"</f>
        <v>2.01.06.02.03</v>
      </c>
      <c r="B111" s="4" t="s">
        <v>88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x14ac:dyDescent="0.25">
      <c r="A112" s="4" t="str">
        <f xml:space="preserve"> "2.01.07"</f>
        <v>2.01.07</v>
      </c>
      <c r="B112" s="4" t="s">
        <v>89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81728</v>
      </c>
    </row>
    <row r="113" spans="1:9" x14ac:dyDescent="0.25">
      <c r="A113" s="4" t="str">
        <f xml:space="preserve"> "2.01.07.01"</f>
        <v>2.01.07.01</v>
      </c>
      <c r="B113" s="4" t="s">
        <v>90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1:9" x14ac:dyDescent="0.25">
      <c r="A114" s="4" t="str">
        <f xml:space="preserve"> "2.01.07.02"</f>
        <v>2.01.07.02</v>
      </c>
      <c r="B114" s="4" t="s">
        <v>91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81728</v>
      </c>
    </row>
    <row r="115" spans="1:9" x14ac:dyDescent="0.25">
      <c r="A115" s="4" t="str">
        <f xml:space="preserve"> "2.02"</f>
        <v>2.02</v>
      </c>
      <c r="B115" s="4" t="s">
        <v>92</v>
      </c>
      <c r="C115" s="10">
        <v>248500</v>
      </c>
      <c r="D115" s="10">
        <v>679061</v>
      </c>
      <c r="E115" s="10">
        <v>279517</v>
      </c>
      <c r="F115" s="10">
        <v>366940</v>
      </c>
      <c r="G115" s="10">
        <v>300627</v>
      </c>
      <c r="H115" s="10">
        <v>274011</v>
      </c>
      <c r="I115" s="10">
        <v>323524</v>
      </c>
    </row>
    <row r="116" spans="1:9" x14ac:dyDescent="0.25">
      <c r="A116" s="4" t="str">
        <f xml:space="preserve"> "2.02.01"</f>
        <v>2.02.01</v>
      </c>
      <c r="B116" s="4" t="s">
        <v>62</v>
      </c>
      <c r="C116" s="10">
        <v>157970</v>
      </c>
      <c r="D116" s="10">
        <v>641123</v>
      </c>
      <c r="E116" s="10">
        <v>232159</v>
      </c>
      <c r="F116" s="10">
        <v>341719</v>
      </c>
      <c r="G116" s="10">
        <v>273151</v>
      </c>
      <c r="H116" s="10">
        <v>255485</v>
      </c>
      <c r="I116" s="10">
        <v>282192</v>
      </c>
    </row>
    <row r="117" spans="1:9" x14ac:dyDescent="0.25">
      <c r="A117" s="4" t="str">
        <f xml:space="preserve"> "2.02.01.01"</f>
        <v>2.02.01.01</v>
      </c>
      <c r="B117" s="4" t="s">
        <v>62</v>
      </c>
      <c r="C117" s="10">
        <v>157970</v>
      </c>
      <c r="D117" s="10">
        <v>573112</v>
      </c>
      <c r="E117" s="10">
        <v>199186</v>
      </c>
      <c r="F117" s="10">
        <v>231821</v>
      </c>
      <c r="G117" s="10">
        <v>273151</v>
      </c>
      <c r="H117" s="10">
        <v>255485</v>
      </c>
      <c r="I117" s="10">
        <v>232653</v>
      </c>
    </row>
    <row r="118" spans="1:9" x14ac:dyDescent="0.25">
      <c r="A118" s="4" t="str">
        <f xml:space="preserve"> "2.02.01.01.01"</f>
        <v>2.02.01.01.01</v>
      </c>
      <c r="B118" s="4" t="s">
        <v>63</v>
      </c>
      <c r="C118" s="10">
        <v>8420</v>
      </c>
      <c r="D118" s="10">
        <v>15045</v>
      </c>
      <c r="E118" s="10">
        <v>39065</v>
      </c>
      <c r="F118" s="10">
        <v>83585</v>
      </c>
      <c r="G118" s="10">
        <v>134273</v>
      </c>
      <c r="H118" s="10">
        <v>133826</v>
      </c>
      <c r="I118" s="10">
        <v>70782</v>
      </c>
    </row>
    <row r="119" spans="1:9" x14ac:dyDescent="0.25">
      <c r="A119" s="4" t="str">
        <f xml:space="preserve"> "2.02.01.01.02"</f>
        <v>2.02.01.01.02</v>
      </c>
      <c r="B119" s="4" t="s">
        <v>64</v>
      </c>
      <c r="C119" s="10">
        <v>149550</v>
      </c>
      <c r="D119" s="10">
        <v>558067</v>
      </c>
      <c r="E119" s="10">
        <v>160121</v>
      </c>
      <c r="F119" s="10">
        <v>148236</v>
      </c>
      <c r="G119" s="10">
        <v>138878</v>
      </c>
      <c r="H119" s="10">
        <v>121659</v>
      </c>
      <c r="I119" s="10">
        <v>161871</v>
      </c>
    </row>
    <row r="120" spans="1:9" x14ac:dyDescent="0.25">
      <c r="A120" s="4" t="str">
        <f xml:space="preserve"> "2.02.01.02"</f>
        <v>2.02.01.02</v>
      </c>
      <c r="B120" s="4" t="s">
        <v>65</v>
      </c>
      <c r="C120" s="10">
        <v>0</v>
      </c>
      <c r="D120" s="10">
        <v>68011</v>
      </c>
      <c r="E120" s="10">
        <v>32973</v>
      </c>
      <c r="F120" s="10">
        <v>109898</v>
      </c>
      <c r="G120" s="10">
        <v>0</v>
      </c>
      <c r="H120" s="10">
        <v>0</v>
      </c>
      <c r="I120" s="10">
        <v>49539</v>
      </c>
    </row>
    <row r="121" spans="1:9" x14ac:dyDescent="0.25">
      <c r="A121" s="4" t="str">
        <f xml:space="preserve"> "2.02.01.03"</f>
        <v>2.02.01.03</v>
      </c>
      <c r="B121" s="4" t="s">
        <v>66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1:9" x14ac:dyDescent="0.25">
      <c r="A122" s="4" t="str">
        <f xml:space="preserve"> "2.02.02"</f>
        <v>2.02.02</v>
      </c>
      <c r="B122" s="4" t="s">
        <v>67</v>
      </c>
      <c r="C122" s="10">
        <v>7614</v>
      </c>
      <c r="D122" s="10">
        <v>5572</v>
      </c>
      <c r="E122" s="10">
        <v>5719</v>
      </c>
      <c r="F122" s="10">
        <v>6178</v>
      </c>
      <c r="G122" s="10">
        <v>9495</v>
      </c>
      <c r="H122" s="10">
        <v>10098</v>
      </c>
      <c r="I122" s="10">
        <v>35220</v>
      </c>
    </row>
    <row r="123" spans="1:9" x14ac:dyDescent="0.25">
      <c r="A123" s="4" t="str">
        <f xml:space="preserve"> "2.02.02.01"</f>
        <v>2.02.02.01</v>
      </c>
      <c r="B123" s="4" t="s">
        <v>68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219</v>
      </c>
    </row>
    <row r="124" spans="1:9" x14ac:dyDescent="0.25">
      <c r="A124" s="4" t="str">
        <f xml:space="preserve"> "2.02.02.01.01"</f>
        <v>2.02.02.01.01</v>
      </c>
      <c r="B124" s="4" t="s">
        <v>69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1:9" x14ac:dyDescent="0.25">
      <c r="A125" s="4" t="str">
        <f xml:space="preserve"> "2.02.02.01.03"</f>
        <v>2.02.02.01.03</v>
      </c>
      <c r="B125" s="4" t="s">
        <v>70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1:9" x14ac:dyDescent="0.25">
      <c r="A126" s="4" t="str">
        <f xml:space="preserve"> "2.02.02.01.04"</f>
        <v>2.02.02.01.04</v>
      </c>
      <c r="B126" s="4" t="s">
        <v>71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219</v>
      </c>
    </row>
    <row r="127" spans="1:9" x14ac:dyDescent="0.25">
      <c r="A127" s="4" t="str">
        <f xml:space="preserve"> "2.02.02.02"</f>
        <v>2.02.02.02</v>
      </c>
      <c r="B127" s="4" t="s">
        <v>23</v>
      </c>
      <c r="C127" s="10">
        <v>7614</v>
      </c>
      <c r="D127" s="10">
        <v>5572</v>
      </c>
      <c r="E127" s="10">
        <v>5719</v>
      </c>
      <c r="F127" s="10">
        <v>6178</v>
      </c>
      <c r="G127" s="10">
        <v>9495</v>
      </c>
      <c r="H127" s="10">
        <v>10098</v>
      </c>
      <c r="I127" s="10">
        <v>35001</v>
      </c>
    </row>
    <row r="128" spans="1:9" x14ac:dyDescent="0.25">
      <c r="A128" s="4" t="str">
        <f xml:space="preserve"> "2.02.02.02.01"</f>
        <v>2.02.02.02.01</v>
      </c>
      <c r="B128" s="4" t="s">
        <v>74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x14ac:dyDescent="0.25">
      <c r="A129" s="4" t="str">
        <f xml:space="preserve"> "2.02.02.02.02"</f>
        <v>2.02.02.02.02</v>
      </c>
      <c r="B129" s="4" t="s">
        <v>93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1:9" x14ac:dyDescent="0.25">
      <c r="A130" s="4" t="str">
        <f xml:space="preserve"> "2.02.02.02.03"</f>
        <v>2.02.02.02.03</v>
      </c>
      <c r="B130" s="4" t="s">
        <v>76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28710</v>
      </c>
    </row>
    <row r="131" spans="1:9" x14ac:dyDescent="0.25">
      <c r="A131" s="4" t="str">
        <f xml:space="preserve"> "2.02.02.02.04"</f>
        <v>2.02.02.02.04</v>
      </c>
      <c r="B131" s="4" t="s">
        <v>94</v>
      </c>
      <c r="C131" s="10">
        <v>4748</v>
      </c>
      <c r="D131" s="10">
        <v>2496</v>
      </c>
      <c r="E131" s="10">
        <v>1610</v>
      </c>
      <c r="F131" s="10">
        <v>2469</v>
      </c>
      <c r="G131" s="10">
        <v>4371</v>
      </c>
      <c r="H131" s="10">
        <v>4276</v>
      </c>
      <c r="I131" s="10">
        <v>2796</v>
      </c>
    </row>
    <row r="132" spans="1:9" x14ac:dyDescent="0.25">
      <c r="A132" s="4" t="str">
        <f xml:space="preserve"> "2.02.02.02.05"</f>
        <v>2.02.02.02.05</v>
      </c>
      <c r="B132" s="4" t="s">
        <v>67</v>
      </c>
      <c r="C132" s="10">
        <v>2866</v>
      </c>
      <c r="D132" s="10">
        <v>3076</v>
      </c>
      <c r="E132" s="10">
        <v>4109</v>
      </c>
      <c r="F132" s="10">
        <v>3709</v>
      </c>
      <c r="G132" s="10">
        <v>5124</v>
      </c>
      <c r="H132" s="10">
        <v>5822</v>
      </c>
      <c r="I132" s="10">
        <v>3495</v>
      </c>
    </row>
    <row r="133" spans="1:9" x14ac:dyDescent="0.25">
      <c r="A133" s="4" t="str">
        <f xml:space="preserve"> "2.02.03"</f>
        <v>2.02.03</v>
      </c>
      <c r="B133" s="4" t="s">
        <v>27</v>
      </c>
      <c r="C133" s="10">
        <v>30937</v>
      </c>
      <c r="D133" s="10">
        <v>15190</v>
      </c>
      <c r="E133" s="10">
        <v>717</v>
      </c>
      <c r="F133" s="10">
        <v>9803</v>
      </c>
      <c r="G133" s="10">
        <v>12872</v>
      </c>
      <c r="H133" s="10">
        <v>5777</v>
      </c>
      <c r="I133" s="10">
        <v>6112</v>
      </c>
    </row>
    <row r="134" spans="1:9" x14ac:dyDescent="0.25">
      <c r="A134" s="4" t="str">
        <f xml:space="preserve"> "2.02.03.01"</f>
        <v>2.02.03.01</v>
      </c>
      <c r="B134" s="4" t="s">
        <v>28</v>
      </c>
      <c r="C134" s="10">
        <v>30937</v>
      </c>
      <c r="D134" s="10">
        <v>15190</v>
      </c>
      <c r="E134" s="10">
        <v>717</v>
      </c>
      <c r="F134" s="10">
        <v>9803</v>
      </c>
      <c r="G134" s="10">
        <v>12872</v>
      </c>
      <c r="H134" s="10">
        <v>5777</v>
      </c>
      <c r="I134" s="10">
        <v>6112</v>
      </c>
    </row>
    <row r="135" spans="1:9" x14ac:dyDescent="0.25">
      <c r="A135" s="4" t="str">
        <f xml:space="preserve"> "2.02.04"</f>
        <v>2.02.04</v>
      </c>
      <c r="B135" s="4" t="s">
        <v>79</v>
      </c>
      <c r="C135" s="10">
        <v>51979</v>
      </c>
      <c r="D135" s="10">
        <v>17176</v>
      </c>
      <c r="E135" s="10">
        <v>40922</v>
      </c>
      <c r="F135" s="10">
        <v>9240</v>
      </c>
      <c r="G135" s="10">
        <v>5109</v>
      </c>
      <c r="H135" s="10">
        <v>2651</v>
      </c>
      <c r="I135" s="10">
        <v>0</v>
      </c>
    </row>
    <row r="136" spans="1:9" x14ac:dyDescent="0.25">
      <c r="A136" s="4" t="str">
        <f xml:space="preserve"> "2.02.04.01"</f>
        <v>2.02.04.01</v>
      </c>
      <c r="B136" s="4" t="s">
        <v>80</v>
      </c>
      <c r="C136" s="10">
        <v>47233</v>
      </c>
      <c r="D136" s="10">
        <v>11741</v>
      </c>
      <c r="E136" s="10">
        <v>35702</v>
      </c>
      <c r="F136" s="10">
        <v>9240</v>
      </c>
      <c r="G136" s="10">
        <v>5109</v>
      </c>
      <c r="H136" s="10">
        <v>2651</v>
      </c>
      <c r="I136" s="10">
        <v>0</v>
      </c>
    </row>
    <row r="137" spans="1:9" x14ac:dyDescent="0.25">
      <c r="A137" s="4" t="str">
        <f xml:space="preserve"> "2.02.04.01.01"</f>
        <v>2.02.04.01.01</v>
      </c>
      <c r="B137" s="4" t="s">
        <v>81</v>
      </c>
      <c r="C137" s="10">
        <v>0</v>
      </c>
      <c r="D137" s="10">
        <v>6732</v>
      </c>
      <c r="E137" s="10">
        <v>6133</v>
      </c>
      <c r="F137" s="10">
        <v>5567</v>
      </c>
      <c r="G137" s="10">
        <v>4944</v>
      </c>
      <c r="H137" s="10">
        <v>2469</v>
      </c>
      <c r="I137" s="10">
        <v>0</v>
      </c>
    </row>
    <row r="138" spans="1:9" x14ac:dyDescent="0.25">
      <c r="A138" s="4" t="str">
        <f xml:space="preserve"> "2.02.04.01.02"</f>
        <v>2.02.04.01.02</v>
      </c>
      <c r="B138" s="4" t="s">
        <v>82</v>
      </c>
      <c r="C138" s="10">
        <v>43175</v>
      </c>
      <c r="D138" s="10">
        <v>2114</v>
      </c>
      <c r="E138" s="10">
        <v>3245</v>
      </c>
      <c r="F138" s="10">
        <v>1273</v>
      </c>
      <c r="G138" s="10">
        <v>165</v>
      </c>
      <c r="H138" s="10">
        <v>182</v>
      </c>
      <c r="I138" s="10">
        <v>0</v>
      </c>
    </row>
    <row r="139" spans="1:9" x14ac:dyDescent="0.25">
      <c r="A139" s="4" t="str">
        <f xml:space="preserve"> "2.02.04.01.03"</f>
        <v>2.02.04.01.03</v>
      </c>
      <c r="B139" s="4" t="s">
        <v>83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x14ac:dyDescent="0.25">
      <c r="A140" s="4" t="str">
        <f xml:space="preserve"> "2.02.04.01.04"</f>
        <v>2.02.04.01.04</v>
      </c>
      <c r="B140" s="4" t="s">
        <v>84</v>
      </c>
      <c r="C140" s="10">
        <v>4058</v>
      </c>
      <c r="D140" s="10">
        <v>2895</v>
      </c>
      <c r="E140" s="10">
        <v>26324</v>
      </c>
      <c r="F140" s="10">
        <v>2400</v>
      </c>
      <c r="G140" s="10">
        <v>0</v>
      </c>
      <c r="H140" s="10">
        <v>0</v>
      </c>
      <c r="I140" s="10">
        <v>0</v>
      </c>
    </row>
    <row r="141" spans="1:9" x14ac:dyDescent="0.25">
      <c r="A141" s="4" t="str">
        <f xml:space="preserve"> "2.02.04.02"</f>
        <v>2.02.04.02</v>
      </c>
      <c r="B141" s="4" t="s">
        <v>85</v>
      </c>
      <c r="C141" s="10">
        <v>4746</v>
      </c>
      <c r="D141" s="10">
        <v>5435</v>
      </c>
      <c r="E141" s="10">
        <v>5220</v>
      </c>
      <c r="F141" s="10">
        <v>0</v>
      </c>
      <c r="G141" s="10">
        <v>0</v>
      </c>
      <c r="H141" s="10">
        <v>0</v>
      </c>
      <c r="I141" s="10">
        <v>0</v>
      </c>
    </row>
    <row r="142" spans="1:9" x14ac:dyDescent="0.25">
      <c r="A142" s="4" t="str">
        <f xml:space="preserve"> "2.02.04.02.01"</f>
        <v>2.02.04.02.01</v>
      </c>
      <c r="B142" s="4" t="s">
        <v>86</v>
      </c>
      <c r="C142" s="10">
        <v>4746</v>
      </c>
      <c r="D142" s="10">
        <v>5435</v>
      </c>
      <c r="E142" s="10">
        <v>5220</v>
      </c>
      <c r="F142" s="10">
        <v>0</v>
      </c>
      <c r="G142" s="10">
        <v>0</v>
      </c>
      <c r="H142" s="10">
        <v>0</v>
      </c>
      <c r="I142" s="10">
        <v>0</v>
      </c>
    </row>
    <row r="143" spans="1:9" x14ac:dyDescent="0.25">
      <c r="A143" s="4" t="str">
        <f xml:space="preserve"> "2.02.04.02.02"</f>
        <v>2.02.04.02.02</v>
      </c>
      <c r="B143" s="4" t="s">
        <v>87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1:9" x14ac:dyDescent="0.25">
      <c r="A144" s="4" t="str">
        <f xml:space="preserve"> "2.02.04.02.03"</f>
        <v>2.02.04.02.03</v>
      </c>
      <c r="B144" s="4" t="s">
        <v>88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</row>
    <row r="145" spans="1:9" x14ac:dyDescent="0.25">
      <c r="A145" s="4" t="str">
        <f xml:space="preserve"> "2.02.05"</f>
        <v>2.02.05</v>
      </c>
      <c r="B145" s="4" t="s">
        <v>89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</row>
    <row r="146" spans="1:9" x14ac:dyDescent="0.25">
      <c r="A146" s="4" t="str">
        <f xml:space="preserve"> "2.02.05.01"</f>
        <v>2.02.05.01</v>
      </c>
      <c r="B146" s="4" t="s">
        <v>90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</row>
    <row r="147" spans="1:9" x14ac:dyDescent="0.25">
      <c r="A147" s="4" t="str">
        <f xml:space="preserve"> "2.02.05.02"</f>
        <v>2.02.05.02</v>
      </c>
      <c r="B147" s="4" t="s">
        <v>91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x14ac:dyDescent="0.25">
      <c r="A148" s="4" t="str">
        <f xml:space="preserve"> "2.02.06"</f>
        <v>2.02.06</v>
      </c>
      <c r="B148" s="4" t="s">
        <v>95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x14ac:dyDescent="0.25">
      <c r="A149" s="4" t="str">
        <f xml:space="preserve"> "2.02.06.01"</f>
        <v>2.02.06.01</v>
      </c>
      <c r="B149" s="4" t="s">
        <v>96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</row>
    <row r="150" spans="1:9" x14ac:dyDescent="0.25">
      <c r="A150" s="4" t="str">
        <f xml:space="preserve"> "2.02.06.02"</f>
        <v>2.02.06.02</v>
      </c>
      <c r="B150" s="4" t="s">
        <v>97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</row>
    <row r="151" spans="1:9" x14ac:dyDescent="0.25">
      <c r="A151" s="4" t="str">
        <f xml:space="preserve"> "2.02.06.03"</f>
        <v>2.02.06.03</v>
      </c>
      <c r="B151" s="4" t="s">
        <v>98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</row>
    <row r="152" spans="1:9" x14ac:dyDescent="0.25">
      <c r="A152" s="4" t="str">
        <f xml:space="preserve"> "2.03"</f>
        <v>2.03</v>
      </c>
      <c r="B152" s="4" t="s">
        <v>99</v>
      </c>
      <c r="C152" s="10">
        <v>-445233</v>
      </c>
      <c r="D152" s="10">
        <v>-171901</v>
      </c>
      <c r="E152" s="10">
        <v>-60116</v>
      </c>
      <c r="F152" s="10">
        <v>52115</v>
      </c>
      <c r="G152" s="10">
        <v>145993</v>
      </c>
      <c r="H152" s="10">
        <v>201780</v>
      </c>
      <c r="I152" s="10">
        <v>325235</v>
      </c>
    </row>
    <row r="153" spans="1:9" x14ac:dyDescent="0.25">
      <c r="A153" s="4" t="str">
        <f xml:space="preserve"> "2.03.01"</f>
        <v>2.03.01</v>
      </c>
      <c r="B153" s="4" t="s">
        <v>100</v>
      </c>
      <c r="C153" s="10">
        <v>404489</v>
      </c>
      <c r="D153" s="10">
        <v>393977</v>
      </c>
      <c r="E153" s="10">
        <v>364735</v>
      </c>
      <c r="F153" s="10">
        <v>324876</v>
      </c>
      <c r="G153" s="10">
        <v>257797</v>
      </c>
      <c r="H153" s="10">
        <v>257797</v>
      </c>
      <c r="I153" s="10">
        <v>257797</v>
      </c>
    </row>
    <row r="154" spans="1:9" x14ac:dyDescent="0.25">
      <c r="A154" s="4" t="str">
        <f xml:space="preserve"> "2.03.02"</f>
        <v>2.03.02</v>
      </c>
      <c r="B154" s="4" t="s">
        <v>101</v>
      </c>
      <c r="C154" s="10">
        <v>-40996</v>
      </c>
      <c r="D154" s="10">
        <v>-40832</v>
      </c>
      <c r="E154" s="10">
        <v>-29295</v>
      </c>
      <c r="F154" s="10">
        <v>-40996</v>
      </c>
      <c r="G154" s="10">
        <v>-73891</v>
      </c>
      <c r="H154" s="10">
        <v>-73891</v>
      </c>
      <c r="I154" s="10">
        <v>-73891</v>
      </c>
    </row>
    <row r="155" spans="1:9" x14ac:dyDescent="0.25">
      <c r="A155" s="4" t="str">
        <f xml:space="preserve"> "2.03.02.01"</f>
        <v>2.03.02.01</v>
      </c>
      <c r="B155" s="4" t="s">
        <v>102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</row>
    <row r="156" spans="1:9" x14ac:dyDescent="0.25">
      <c r="A156" s="4" t="str">
        <f xml:space="preserve"> "2.03.02.02"</f>
        <v>2.03.02.02</v>
      </c>
      <c r="B156" s="4" t="s">
        <v>103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</row>
    <row r="157" spans="1:9" x14ac:dyDescent="0.25">
      <c r="A157" s="4" t="str">
        <f xml:space="preserve"> "2.03.02.03"</f>
        <v>2.03.02.03</v>
      </c>
      <c r="B157" s="4" t="s">
        <v>104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</row>
    <row r="158" spans="1:9" x14ac:dyDescent="0.25">
      <c r="A158" s="4" t="str">
        <f xml:space="preserve"> "2.03.02.04"</f>
        <v>2.03.02.04</v>
      </c>
      <c r="B158" s="4" t="s">
        <v>105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1:9" x14ac:dyDescent="0.25">
      <c r="A159" s="4" t="str">
        <f xml:space="preserve"> "2.03.02.05"</f>
        <v>2.03.02.05</v>
      </c>
      <c r="B159" s="4" t="s">
        <v>106</v>
      </c>
      <c r="C159" s="10">
        <v>0</v>
      </c>
      <c r="D159" s="10">
        <v>0</v>
      </c>
      <c r="E159" s="10">
        <v>0</v>
      </c>
      <c r="F159" s="10">
        <v>0</v>
      </c>
      <c r="G159" s="10">
        <v>-32895</v>
      </c>
      <c r="H159" s="10">
        <v>-32895</v>
      </c>
      <c r="I159" s="10">
        <v>-32895</v>
      </c>
    </row>
    <row r="160" spans="1:9" x14ac:dyDescent="0.25">
      <c r="A160" s="4" t="str">
        <f xml:space="preserve"> "2.03.02.06"</f>
        <v>2.03.02.06</v>
      </c>
      <c r="B160" s="4" t="s">
        <v>93</v>
      </c>
      <c r="C160" s="10">
        <v>0</v>
      </c>
      <c r="D160" s="10">
        <v>164</v>
      </c>
      <c r="E160" s="10">
        <v>11701</v>
      </c>
      <c r="F160" s="10">
        <v>0</v>
      </c>
      <c r="G160" s="10">
        <v>0</v>
      </c>
      <c r="H160" s="10">
        <v>0</v>
      </c>
      <c r="I160" s="10">
        <v>0</v>
      </c>
    </row>
    <row r="161" spans="1:9" x14ac:dyDescent="0.25">
      <c r="A161" s="4" t="str">
        <f xml:space="preserve"> "2.03.02.07"</f>
        <v>2.03.02.07</v>
      </c>
      <c r="B161" s="4" t="s">
        <v>107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</row>
    <row r="162" spans="1:9" x14ac:dyDescent="0.25">
      <c r="A162" s="4" t="str">
        <f xml:space="preserve"> "2.03.02.08"</f>
        <v>2.03.02.08</v>
      </c>
      <c r="B162" s="4" t="s">
        <v>108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</row>
    <row r="163" spans="1:9" x14ac:dyDescent="0.25">
      <c r="A163" s="4" t="str">
        <f xml:space="preserve"> "2.03.02.09"</f>
        <v>2.03.02.09</v>
      </c>
      <c r="B163" s="4" t="s">
        <v>109</v>
      </c>
      <c r="C163" s="10">
        <v>-40996</v>
      </c>
      <c r="D163" s="10">
        <v>-40996</v>
      </c>
      <c r="E163" s="10">
        <v>-40996</v>
      </c>
      <c r="F163" s="10">
        <v>-40996</v>
      </c>
      <c r="G163" s="10">
        <v>-40996</v>
      </c>
      <c r="H163" s="10">
        <v>-40996</v>
      </c>
      <c r="I163" s="10">
        <v>-40996</v>
      </c>
    </row>
    <row r="164" spans="1:9" x14ac:dyDescent="0.25">
      <c r="A164" s="4" t="str">
        <f xml:space="preserve"> "2.03.03"</f>
        <v>2.03.03</v>
      </c>
      <c r="B164" s="4" t="s">
        <v>110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</row>
    <row r="165" spans="1:9" x14ac:dyDescent="0.25">
      <c r="A165" s="4" t="str">
        <f xml:space="preserve"> "2.03.04"</f>
        <v>2.03.04</v>
      </c>
      <c r="B165" s="4" t="s">
        <v>111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321</v>
      </c>
      <c r="I165" s="10">
        <v>107765</v>
      </c>
    </row>
    <row r="166" spans="1:9" x14ac:dyDescent="0.25">
      <c r="A166" s="4" t="str">
        <f xml:space="preserve"> "2.03.04.01"</f>
        <v>2.03.04.01</v>
      </c>
      <c r="B166" s="4" t="s">
        <v>112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25718</v>
      </c>
    </row>
    <row r="167" spans="1:9" x14ac:dyDescent="0.25">
      <c r="A167" s="4" t="str">
        <f xml:space="preserve"> "2.03.04.02"</f>
        <v>2.03.04.02</v>
      </c>
      <c r="B167" s="4" t="s">
        <v>113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</row>
    <row r="168" spans="1:9" x14ac:dyDescent="0.25">
      <c r="A168" s="4" t="str">
        <f xml:space="preserve"> "2.03.04.03"</f>
        <v>2.03.04.03</v>
      </c>
      <c r="B168" s="4" t="s">
        <v>114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</row>
    <row r="169" spans="1:9" x14ac:dyDescent="0.25">
      <c r="A169" s="4" t="str">
        <f xml:space="preserve"> "2.03.04.04"</f>
        <v>2.03.04.04</v>
      </c>
      <c r="B169" s="4" t="s">
        <v>115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</row>
    <row r="170" spans="1:9" x14ac:dyDescent="0.25">
      <c r="A170" s="4" t="str">
        <f xml:space="preserve"> "2.03.04.05"</f>
        <v>2.03.04.05</v>
      </c>
      <c r="B170" s="4" t="s">
        <v>116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</row>
    <row r="171" spans="1:9" x14ac:dyDescent="0.25">
      <c r="A171" s="4" t="str">
        <f xml:space="preserve"> "2.03.04.06"</f>
        <v>2.03.04.06</v>
      </c>
      <c r="B171" s="4" t="s">
        <v>117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321</v>
      </c>
      <c r="I171" s="10">
        <v>469</v>
      </c>
    </row>
    <row r="172" spans="1:9" x14ac:dyDescent="0.25">
      <c r="A172" s="4" t="str">
        <f xml:space="preserve"> "2.03.04.07"</f>
        <v>2.03.04.07</v>
      </c>
      <c r="B172" s="4" t="s">
        <v>118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x14ac:dyDescent="0.25">
      <c r="A173" s="4" t="str">
        <f xml:space="preserve"> "2.03.04.08"</f>
        <v>2.03.04.08</v>
      </c>
      <c r="B173" s="4" t="s">
        <v>119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</row>
    <row r="174" spans="1:9" x14ac:dyDescent="0.25">
      <c r="A174" s="4" t="str">
        <f xml:space="preserve"> "2.03.04.09"</f>
        <v>2.03.04.09</v>
      </c>
      <c r="B174" s="4" t="s">
        <v>106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9" x14ac:dyDescent="0.25">
      <c r="A175" s="4" t="str">
        <f xml:space="preserve"> "2.03.04.10"</f>
        <v>2.03.04.10</v>
      </c>
      <c r="B175" s="4" t="s">
        <v>120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81578</v>
      </c>
    </row>
    <row r="176" spans="1:9" x14ac:dyDescent="0.25">
      <c r="A176" s="4" t="str">
        <f xml:space="preserve"> "2.03.05"</f>
        <v>2.03.05</v>
      </c>
      <c r="B176" s="4" t="s">
        <v>121</v>
      </c>
      <c r="C176" s="10">
        <v>-952635</v>
      </c>
      <c r="D176" s="10">
        <v>-668102</v>
      </c>
      <c r="E176" s="10">
        <v>-566155</v>
      </c>
      <c r="F176" s="10">
        <v>-317290</v>
      </c>
      <c r="G176" s="10">
        <v>-99659</v>
      </c>
      <c r="H176" s="10">
        <v>-20604</v>
      </c>
      <c r="I176" s="10">
        <v>0</v>
      </c>
    </row>
    <row r="177" spans="1:9" x14ac:dyDescent="0.25">
      <c r="A177" s="4" t="str">
        <f xml:space="preserve"> "2.03.06"</f>
        <v>2.03.06</v>
      </c>
      <c r="B177" s="4" t="s">
        <v>122</v>
      </c>
      <c r="C177" s="10">
        <v>48240</v>
      </c>
      <c r="D177" s="10">
        <v>49736</v>
      </c>
      <c r="E177" s="10">
        <v>31739</v>
      </c>
      <c r="F177" s="10">
        <v>36685</v>
      </c>
      <c r="G177" s="10">
        <v>37483</v>
      </c>
      <c r="H177" s="10">
        <v>37773</v>
      </c>
      <c r="I177" s="10">
        <v>44807</v>
      </c>
    </row>
    <row r="178" spans="1:9" x14ac:dyDescent="0.25">
      <c r="A178" s="4" t="str">
        <f xml:space="preserve"> "2.03.07"</f>
        <v>2.03.07</v>
      </c>
      <c r="B178" s="4" t="s">
        <v>123</v>
      </c>
      <c r="C178" s="10">
        <v>95669</v>
      </c>
      <c r="D178" s="10">
        <v>93320</v>
      </c>
      <c r="E178" s="10">
        <v>138860</v>
      </c>
      <c r="F178" s="10">
        <v>48840</v>
      </c>
      <c r="G178" s="10">
        <v>24263</v>
      </c>
      <c r="H178" s="10">
        <v>384</v>
      </c>
      <c r="I178" s="10">
        <v>-11143</v>
      </c>
    </row>
    <row r="179" spans="1:9" x14ac:dyDescent="0.25">
      <c r="A179" s="4" t="str">
        <f xml:space="preserve"> "2.03.08"</f>
        <v>2.03.08</v>
      </c>
      <c r="B179" s="4" t="s">
        <v>124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</row>
    <row r="180" spans="1:9" x14ac:dyDescent="0.25">
      <c r="A180" t="str">
        <f xml:space="preserve"> "2.03.09"</f>
        <v>2.03.09</v>
      </c>
      <c r="B180" t="s">
        <v>125</v>
      </c>
      <c r="C180" s="10">
        <v>0</v>
      </c>
      <c r="D180" s="10">
        <v>0</v>
      </c>
      <c r="E180" s="10">
        <v>0</v>
      </c>
      <c r="F180" s="10">
        <v>0</v>
      </c>
      <c r="G180" s="11">
        <v>0</v>
      </c>
      <c r="H180" s="11">
        <v>0</v>
      </c>
      <c r="I180" s="11">
        <v>-100</v>
      </c>
    </row>
    <row r="181" spans="1:9" x14ac:dyDescent="0.25">
      <c r="A181" s="2" t="s">
        <v>156</v>
      </c>
      <c r="B181" s="2"/>
      <c r="C181" s="2"/>
      <c r="D181" s="2"/>
      <c r="E181" s="2"/>
      <c r="F181" s="2"/>
      <c r="G181" s="3"/>
      <c r="H181" s="3"/>
      <c r="I181" s="3"/>
    </row>
    <row r="182" spans="1:9" x14ac:dyDescent="0.25">
      <c r="A182" s="4" t="str">
        <f xml:space="preserve"> "3.01"</f>
        <v>3.01</v>
      </c>
      <c r="B182" s="4" t="s">
        <v>126</v>
      </c>
      <c r="C182" s="5">
        <v>784876</v>
      </c>
      <c r="D182" s="5">
        <v>830273</v>
      </c>
      <c r="E182" s="5">
        <v>823809</v>
      </c>
      <c r="F182" s="5">
        <v>591536</v>
      </c>
      <c r="G182" s="5">
        <v>807340</v>
      </c>
      <c r="H182" s="5">
        <v>700971</v>
      </c>
      <c r="I182" s="5">
        <v>617968</v>
      </c>
    </row>
    <row r="183" spans="1:9" x14ac:dyDescent="0.25">
      <c r="A183" s="4" t="str">
        <f xml:space="preserve"> "3.02"</f>
        <v>3.02</v>
      </c>
      <c r="B183" s="4" t="s">
        <v>127</v>
      </c>
      <c r="C183" s="10">
        <v>-668147</v>
      </c>
      <c r="D183" s="10">
        <v>-637072</v>
      </c>
      <c r="E183" s="10">
        <v>-581736</v>
      </c>
      <c r="F183" s="10">
        <v>-450272</v>
      </c>
      <c r="G183" s="10">
        <v>-565619</v>
      </c>
      <c r="H183" s="10">
        <v>-434237</v>
      </c>
      <c r="I183" s="10">
        <v>-353700</v>
      </c>
    </row>
    <row r="184" spans="1:9" x14ac:dyDescent="0.25">
      <c r="A184" s="4" t="str">
        <f xml:space="preserve"> "3.03"</f>
        <v>3.03</v>
      </c>
      <c r="B184" s="4" t="s">
        <v>128</v>
      </c>
      <c r="C184" s="10">
        <v>116729</v>
      </c>
      <c r="D184" s="10">
        <v>193201</v>
      </c>
      <c r="E184" s="10">
        <v>242073</v>
      </c>
      <c r="F184" s="10">
        <v>141264</v>
      </c>
      <c r="G184" s="10">
        <v>241721</v>
      </c>
      <c r="H184" s="10">
        <v>266734</v>
      </c>
      <c r="I184" s="10">
        <v>264268</v>
      </c>
    </row>
    <row r="185" spans="1:9" x14ac:dyDescent="0.25">
      <c r="A185" s="4" t="str">
        <f xml:space="preserve"> "3.04"</f>
        <v>3.04</v>
      </c>
      <c r="B185" s="4" t="s">
        <v>129</v>
      </c>
      <c r="C185" s="10">
        <v>-279584</v>
      </c>
      <c r="D185" s="10">
        <v>-291441</v>
      </c>
      <c r="E185" s="10">
        <v>-303000</v>
      </c>
      <c r="F185" s="10">
        <v>-234124</v>
      </c>
      <c r="G185" s="10">
        <v>-225692</v>
      </c>
      <c r="H185" s="10">
        <v>-182571</v>
      </c>
      <c r="I185" s="10">
        <v>-163293</v>
      </c>
    </row>
    <row r="186" spans="1:9" x14ac:dyDescent="0.25">
      <c r="A186" s="4" t="str">
        <f xml:space="preserve"> "3.04.01"</f>
        <v>3.04.01</v>
      </c>
      <c r="B186" s="4" t="s">
        <v>130</v>
      </c>
      <c r="C186" s="10">
        <v>-109474</v>
      </c>
      <c r="D186" s="10">
        <v>-130732</v>
      </c>
      <c r="E186" s="10">
        <v>-108839</v>
      </c>
      <c r="F186" s="10">
        <v>-113750</v>
      </c>
      <c r="G186" s="10">
        <v>-126341</v>
      </c>
      <c r="H186" s="10">
        <v>-89419</v>
      </c>
      <c r="I186" s="10">
        <v>-90494</v>
      </c>
    </row>
    <row r="187" spans="1:9" x14ac:dyDescent="0.25">
      <c r="A187" s="4" t="str">
        <f xml:space="preserve"> "3.04.02"</f>
        <v>3.04.02</v>
      </c>
      <c r="B187" s="4" t="s">
        <v>131</v>
      </c>
      <c r="C187" s="10">
        <v>-148804</v>
      </c>
      <c r="D187" s="10">
        <v>-131981</v>
      </c>
      <c r="E187" s="10">
        <v>-122235</v>
      </c>
      <c r="F187" s="10">
        <v>-78916</v>
      </c>
      <c r="G187" s="10">
        <v>-77885</v>
      </c>
      <c r="H187" s="10">
        <v>-60730</v>
      </c>
      <c r="I187" s="10">
        <v>-65706</v>
      </c>
    </row>
    <row r="188" spans="1:9" x14ac:dyDescent="0.25">
      <c r="A188" s="4" t="str">
        <f xml:space="preserve"> "3.04.03"</f>
        <v>3.04.03</v>
      </c>
      <c r="B188" s="4" t="s">
        <v>132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</row>
    <row r="189" spans="1:9" x14ac:dyDescent="0.25">
      <c r="A189" s="4" t="str">
        <f xml:space="preserve"> "3.04.04"</f>
        <v>3.04.04</v>
      </c>
      <c r="B189" s="4" t="s">
        <v>133</v>
      </c>
      <c r="C189" s="10">
        <v>20066</v>
      </c>
      <c r="D189" s="10">
        <v>14317</v>
      </c>
      <c r="E189" s="10">
        <v>17413</v>
      </c>
      <c r="F189" s="10">
        <v>11969</v>
      </c>
      <c r="G189" s="10">
        <v>10689</v>
      </c>
      <c r="H189" s="10">
        <v>7987</v>
      </c>
      <c r="I189" s="10">
        <v>4276</v>
      </c>
    </row>
    <row r="190" spans="1:9" x14ac:dyDescent="0.25">
      <c r="A190" s="4" t="str">
        <f xml:space="preserve"> "3.04.05"</f>
        <v>3.04.05</v>
      </c>
      <c r="B190" s="4" t="s">
        <v>134</v>
      </c>
      <c r="C190" s="10">
        <v>-41372</v>
      </c>
      <c r="D190" s="10">
        <v>-41241</v>
      </c>
      <c r="E190" s="10">
        <v>-87941</v>
      </c>
      <c r="F190" s="10">
        <v>-52285</v>
      </c>
      <c r="G190" s="10">
        <v>-30806</v>
      </c>
      <c r="H190" s="10">
        <v>-41284</v>
      </c>
      <c r="I190" s="10">
        <v>-13275</v>
      </c>
    </row>
    <row r="191" spans="1:9" x14ac:dyDescent="0.25">
      <c r="A191" s="4" t="str">
        <f xml:space="preserve"> "3.04.06"</f>
        <v>3.04.06</v>
      </c>
      <c r="B191" s="4" t="s">
        <v>135</v>
      </c>
      <c r="C191" s="10">
        <v>0</v>
      </c>
      <c r="D191" s="10">
        <v>-1804</v>
      </c>
      <c r="E191" s="10">
        <v>-1398</v>
      </c>
      <c r="F191" s="10">
        <v>-1142</v>
      </c>
      <c r="G191" s="10">
        <v>-1349</v>
      </c>
      <c r="H191" s="10">
        <v>875</v>
      </c>
      <c r="I191" s="10">
        <v>1906</v>
      </c>
    </row>
    <row r="192" spans="1:9" x14ac:dyDescent="0.25">
      <c r="A192" s="4" t="str">
        <f xml:space="preserve"> "3.05"</f>
        <v>3.05</v>
      </c>
      <c r="B192" s="4" t="s">
        <v>136</v>
      </c>
      <c r="C192" s="10">
        <v>-162855</v>
      </c>
      <c r="D192" s="10">
        <v>-98240</v>
      </c>
      <c r="E192" s="10">
        <v>-60927</v>
      </c>
      <c r="F192" s="10">
        <v>-92860</v>
      </c>
      <c r="G192" s="10">
        <v>16029</v>
      </c>
      <c r="H192" s="10">
        <v>84163</v>
      </c>
      <c r="I192" s="10">
        <v>100975</v>
      </c>
    </row>
    <row r="193" spans="1:9" x14ac:dyDescent="0.25">
      <c r="A193" s="4" t="str">
        <f xml:space="preserve"> "3.06"</f>
        <v>3.06</v>
      </c>
      <c r="B193" s="4" t="s">
        <v>137</v>
      </c>
      <c r="C193" s="10">
        <v>-114139</v>
      </c>
      <c r="D193" s="10">
        <v>-2709</v>
      </c>
      <c r="E193" s="10">
        <v>-218575</v>
      </c>
      <c r="F193" s="10">
        <v>-92181</v>
      </c>
      <c r="G193" s="10">
        <v>-73595</v>
      </c>
      <c r="H193" s="10">
        <v>-44549</v>
      </c>
      <c r="I193" s="10">
        <v>-47639</v>
      </c>
    </row>
    <row r="194" spans="1:9" x14ac:dyDescent="0.25">
      <c r="A194" s="4" t="str">
        <f xml:space="preserve"> "3.06.01"</f>
        <v>3.06.01</v>
      </c>
      <c r="B194" s="4" t="s">
        <v>138</v>
      </c>
      <c r="C194" s="10">
        <v>6687</v>
      </c>
      <c r="D194" s="10">
        <v>101909</v>
      </c>
      <c r="E194" s="10">
        <v>140750</v>
      </c>
      <c r="F194" s="10">
        <v>129789</v>
      </c>
      <c r="G194" s="10">
        <v>102136</v>
      </c>
      <c r="H194" s="10">
        <v>90348</v>
      </c>
      <c r="I194" s="10">
        <v>49185</v>
      </c>
    </row>
    <row r="195" spans="1:9" x14ac:dyDescent="0.25">
      <c r="A195" s="4" t="str">
        <f xml:space="preserve"> "3.06.02"</f>
        <v>3.06.02</v>
      </c>
      <c r="B195" s="4" t="s">
        <v>139</v>
      </c>
      <c r="C195" s="10">
        <v>-120826</v>
      </c>
      <c r="D195" s="10">
        <v>-104618</v>
      </c>
      <c r="E195" s="10">
        <v>-359325</v>
      </c>
      <c r="F195" s="10">
        <v>-221970</v>
      </c>
      <c r="G195" s="10">
        <v>-175731</v>
      </c>
      <c r="H195" s="10">
        <v>-134897</v>
      </c>
      <c r="I195" s="10">
        <v>-96824</v>
      </c>
    </row>
    <row r="196" spans="1:9" x14ac:dyDescent="0.25">
      <c r="A196" s="4" t="str">
        <f xml:space="preserve"> "3.07"</f>
        <v>3.07</v>
      </c>
      <c r="B196" s="4" t="s">
        <v>140</v>
      </c>
      <c r="C196" s="10">
        <v>-276994</v>
      </c>
      <c r="D196" s="10">
        <v>-100949</v>
      </c>
      <c r="E196" s="10">
        <v>-279502</v>
      </c>
      <c r="F196" s="10">
        <v>-185041</v>
      </c>
      <c r="G196" s="10">
        <v>-57566</v>
      </c>
      <c r="H196" s="10">
        <v>39614</v>
      </c>
      <c r="I196" s="10">
        <v>53336</v>
      </c>
    </row>
    <row r="197" spans="1:9" x14ac:dyDescent="0.25">
      <c r="A197" s="4" t="str">
        <f xml:space="preserve"> "3.08"</f>
        <v>3.08</v>
      </c>
      <c r="B197" s="4" t="s">
        <v>141</v>
      </c>
      <c r="C197" s="10">
        <v>-9034</v>
      </c>
      <c r="D197" s="10">
        <v>-2078</v>
      </c>
      <c r="E197" s="10">
        <v>25692</v>
      </c>
      <c r="F197" s="10">
        <v>-381</v>
      </c>
      <c r="G197" s="10">
        <v>-22744</v>
      </c>
      <c r="H197" s="10">
        <v>-21833</v>
      </c>
      <c r="I197" s="10">
        <v>19667</v>
      </c>
    </row>
    <row r="198" spans="1:9" x14ac:dyDescent="0.25">
      <c r="A198" s="4" t="str">
        <f xml:space="preserve"> "3.08.01"</f>
        <v>3.08.01</v>
      </c>
      <c r="B198" s="4" t="s">
        <v>142</v>
      </c>
      <c r="C198" s="10">
        <v>13175</v>
      </c>
      <c r="D198" s="10">
        <v>3980</v>
      </c>
      <c r="E198" s="10">
        <v>5889</v>
      </c>
      <c r="F198" s="10">
        <v>-479</v>
      </c>
      <c r="G198" s="10">
        <v>-21418</v>
      </c>
      <c r="H198" s="10">
        <v>-23110</v>
      </c>
      <c r="I198" s="10">
        <v>-13935</v>
      </c>
    </row>
    <row r="199" spans="1:9" x14ac:dyDescent="0.25">
      <c r="A199" s="4" t="str">
        <f xml:space="preserve"> "3.08.02"</f>
        <v>3.08.02</v>
      </c>
      <c r="B199" s="4" t="s">
        <v>143</v>
      </c>
      <c r="C199" s="10">
        <v>-22209</v>
      </c>
      <c r="D199" s="10">
        <v>-6058</v>
      </c>
      <c r="E199" s="10">
        <v>19803</v>
      </c>
      <c r="F199" s="10">
        <v>98</v>
      </c>
      <c r="G199" s="10">
        <v>-1326</v>
      </c>
      <c r="H199" s="10">
        <v>1277</v>
      </c>
      <c r="I199" s="10">
        <v>33602</v>
      </c>
    </row>
    <row r="200" spans="1:9" x14ac:dyDescent="0.25">
      <c r="A200" s="4" t="str">
        <f xml:space="preserve"> "3.09"</f>
        <v>3.09</v>
      </c>
      <c r="B200" s="4" t="s">
        <v>144</v>
      </c>
      <c r="C200" s="10">
        <v>-286028</v>
      </c>
      <c r="D200" s="10">
        <v>-103027</v>
      </c>
      <c r="E200" s="10">
        <v>-253810</v>
      </c>
      <c r="F200" s="10">
        <v>-185422</v>
      </c>
      <c r="G200" s="10">
        <v>-80310</v>
      </c>
      <c r="H200" s="10">
        <v>17781</v>
      </c>
      <c r="I200" s="10">
        <v>73003</v>
      </c>
    </row>
    <row r="201" spans="1:9" x14ac:dyDescent="0.25">
      <c r="A201" s="4" t="str">
        <f xml:space="preserve"> "3.10"</f>
        <v>3.10</v>
      </c>
      <c r="B201" s="4" t="s">
        <v>145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-134991</v>
      </c>
      <c r="I201" s="10">
        <v>-35666</v>
      </c>
    </row>
    <row r="202" spans="1:9" x14ac:dyDescent="0.25">
      <c r="A202" s="4" t="str">
        <f xml:space="preserve"> "3.10.01"</f>
        <v>3.10.01</v>
      </c>
      <c r="B202" s="4" t="s">
        <v>146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-134991</v>
      </c>
      <c r="I202" s="10">
        <v>-35666</v>
      </c>
    </row>
    <row r="203" spans="1:9" x14ac:dyDescent="0.25">
      <c r="A203" s="4" t="str">
        <f xml:space="preserve"> "3.10.02"</f>
        <v>3.10.02</v>
      </c>
      <c r="B203" s="4" t="s">
        <v>147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</row>
    <row r="204" spans="1:9" x14ac:dyDescent="0.25">
      <c r="A204" s="4" t="str">
        <f xml:space="preserve"> "3.11"</f>
        <v>3.11</v>
      </c>
      <c r="B204" s="4" t="s">
        <v>148</v>
      </c>
      <c r="C204" s="10">
        <v>-286028</v>
      </c>
      <c r="D204" s="10">
        <v>-103027</v>
      </c>
      <c r="E204" s="10">
        <v>-253810</v>
      </c>
      <c r="F204" s="10">
        <v>-185422</v>
      </c>
      <c r="G204" s="10">
        <v>-80310</v>
      </c>
      <c r="H204" s="10">
        <v>-117210</v>
      </c>
      <c r="I204" s="10">
        <v>37337</v>
      </c>
    </row>
    <row r="205" spans="1:9" x14ac:dyDescent="0.25">
      <c r="A205" s="4" t="str">
        <f xml:space="preserve"> "3.11.01"</f>
        <v>3.11.01</v>
      </c>
      <c r="B205" s="4" t="s">
        <v>149</v>
      </c>
      <c r="C205" s="10">
        <v>-286028</v>
      </c>
      <c r="D205" s="10">
        <v>-103027</v>
      </c>
      <c r="E205" s="10">
        <v>-151702</v>
      </c>
      <c r="F205" s="10">
        <v>-185422</v>
      </c>
      <c r="G205" s="10">
        <v>-80310</v>
      </c>
      <c r="H205" s="10">
        <v>-117210</v>
      </c>
      <c r="I205" s="10">
        <v>37315</v>
      </c>
    </row>
    <row r="206" spans="1:9" x14ac:dyDescent="0.25">
      <c r="A206" s="4" t="str">
        <f xml:space="preserve"> "3.11.02"</f>
        <v>3.11.02</v>
      </c>
      <c r="B206" s="4" t="s">
        <v>150</v>
      </c>
      <c r="C206" s="10">
        <v>0</v>
      </c>
      <c r="D206" s="10">
        <v>0</v>
      </c>
      <c r="E206" s="10">
        <v>-102108</v>
      </c>
      <c r="F206" s="10">
        <v>0</v>
      </c>
      <c r="G206" s="10">
        <v>0</v>
      </c>
      <c r="H206" s="10">
        <v>0</v>
      </c>
      <c r="I206" s="10">
        <v>22</v>
      </c>
    </row>
    <row r="207" spans="1:9" x14ac:dyDescent="0.25">
      <c r="A207" s="4" t="str">
        <f xml:space="preserve"> "3.99"</f>
        <v>3.99</v>
      </c>
      <c r="B207" s="4" t="s">
        <v>151</v>
      </c>
      <c r="C207" s="5">
        <v>0</v>
      </c>
      <c r="D207" s="5"/>
      <c r="E207" s="5">
        <v>0</v>
      </c>
      <c r="F207" s="5">
        <v>0</v>
      </c>
      <c r="G207" s="5">
        <v>0</v>
      </c>
      <c r="H207" s="5">
        <v>0</v>
      </c>
      <c r="I207" s="5">
        <v>0</v>
      </c>
    </row>
    <row r="208" spans="1:9" x14ac:dyDescent="0.25">
      <c r="A208" s="4" t="str">
        <f xml:space="preserve"> "3.99.01"</f>
        <v>3.99.01</v>
      </c>
      <c r="B208" s="4" t="s">
        <v>152</v>
      </c>
      <c r="C208" s="5">
        <v>0</v>
      </c>
      <c r="D208" s="5"/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9" x14ac:dyDescent="0.25">
      <c r="A209" s="4" t="str">
        <f xml:space="preserve"> "3.99.01.01"</f>
        <v>3.99.01.01</v>
      </c>
      <c r="B209" s="4" t="s">
        <v>153</v>
      </c>
      <c r="C209" s="6">
        <v>-4.42164</v>
      </c>
      <c r="D209" s="6">
        <v>-1.7678400000000001</v>
      </c>
      <c r="E209" s="6">
        <v>-6.2749300000000003</v>
      </c>
      <c r="F209" s="6">
        <v>-13.891999999999999</v>
      </c>
      <c r="G209" s="6">
        <v>-0.56791000000000003</v>
      </c>
      <c r="H209" s="6">
        <v>-0.82884999999999998</v>
      </c>
      <c r="I209" s="6">
        <v>0.28260000000000002</v>
      </c>
    </row>
    <row r="210" spans="1:9" x14ac:dyDescent="0.25">
      <c r="A210" s="4" t="str">
        <f xml:space="preserve"> "3.99.01.02"</f>
        <v>3.99.01.02</v>
      </c>
      <c r="B210" s="4" t="s">
        <v>154</v>
      </c>
      <c r="C210" s="6">
        <v>-4.42164</v>
      </c>
      <c r="D210" s="6">
        <v>-1.7678400000000001</v>
      </c>
      <c r="E210" s="6">
        <v>-6.2749300000000003</v>
      </c>
      <c r="F210" s="6">
        <v>-13.891999999999999</v>
      </c>
      <c r="G210" s="6">
        <v>-0.56791000000000003</v>
      </c>
      <c r="H210" s="6">
        <v>-0.82884999999999998</v>
      </c>
      <c r="I210" s="6">
        <v>0.28260000000000002</v>
      </c>
    </row>
    <row r="211" spans="1:9" x14ac:dyDescent="0.25">
      <c r="A211" s="4" t="str">
        <f xml:space="preserve"> "3.99.02"</f>
        <v>3.99.02</v>
      </c>
      <c r="B211" s="4" t="s">
        <v>155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</row>
    <row r="212" spans="1:9" x14ac:dyDescent="0.25">
      <c r="A212" s="4" t="str">
        <f xml:space="preserve"> "3.99.02.01"</f>
        <v>3.99.02.01</v>
      </c>
      <c r="B212" s="4" t="s">
        <v>153</v>
      </c>
      <c r="C212" s="6">
        <v>-4.42164</v>
      </c>
      <c r="D212" s="6">
        <v>-1.7678400000000001</v>
      </c>
      <c r="E212" s="6">
        <v>-6.2749300000000003</v>
      </c>
      <c r="F212" s="6">
        <v>-13.891999999999999</v>
      </c>
      <c r="G212" s="6">
        <v>-0.56791000000000003</v>
      </c>
      <c r="H212" s="6">
        <v>-0.82884999999999998</v>
      </c>
      <c r="I212" s="6">
        <v>0.28260000000000002</v>
      </c>
    </row>
    <row r="213" spans="1:9" x14ac:dyDescent="0.25">
      <c r="A213" s="4" t="str">
        <f xml:space="preserve"> "3.99.02.02"</f>
        <v>3.99.02.02</v>
      </c>
      <c r="B213" s="4" t="s">
        <v>154</v>
      </c>
      <c r="C213" s="6">
        <v>-4.42164</v>
      </c>
      <c r="D213" s="6">
        <v>-1.7678400000000001</v>
      </c>
      <c r="E213" s="6">
        <v>-6.2749300000000003</v>
      </c>
      <c r="F213" s="6">
        <v>-13.891999999999999</v>
      </c>
      <c r="G213" s="6">
        <v>-0.56791000000000003</v>
      </c>
      <c r="H213" s="6">
        <v>-0.82884999999999998</v>
      </c>
      <c r="I213" s="6">
        <v>0.28260000000000002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Pedroni Palhares</dc:creator>
  <cp:lastModifiedBy>Ricardo Guimaraes Martins</cp:lastModifiedBy>
  <cp:lastPrinted>2018-09-28T11:58:51Z</cp:lastPrinted>
  <dcterms:created xsi:type="dcterms:W3CDTF">2014-03-25T14:16:59Z</dcterms:created>
  <dcterms:modified xsi:type="dcterms:W3CDTF">2018-09-28T18:38:51Z</dcterms:modified>
</cp:coreProperties>
</file>